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823" activeTab="1"/>
  </bookViews>
  <sheets>
    <sheet name="Part-I " sheetId="1" r:id="rId1"/>
    <sheet name="Part-II " sheetId="2" r:id="rId2"/>
    <sheet name="Part-III" sheetId="3" r:id="rId3"/>
    <sheet name="Part-IV" sheetId="4" r:id="rId4"/>
  </sheets>
  <externalReferences>
    <externalReference r:id="rId7"/>
  </externalReferences>
  <definedNames>
    <definedName name="_xlnm.Print_Area" localSheetId="0">'Part-I '!$A$1:$T$27</definedName>
    <definedName name="_xlnm.Print_Area" localSheetId="1">'Part-II '!$A$1:$O$29</definedName>
    <definedName name="_xlnm.Print_Area" localSheetId="2">'Part-III'!$A$1:$Q$36</definedName>
    <definedName name="_xlnm.Print_Area" localSheetId="3">'Part-IV'!$A$1:$BJ$30</definedName>
    <definedName name="_xlnm.Print_Titles" localSheetId="0">'Part-I 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sharedStrings.xml><?xml version="1.0" encoding="utf-8"?>
<sst xmlns="http://schemas.openxmlformats.org/spreadsheetml/2006/main" count="256" uniqueCount="92">
  <si>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</si>
  <si>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</si>
  <si>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</si>
  <si>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</si>
  <si>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</si>
  <si>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</si>
  <si>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</si>
  <si>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</si>
  <si>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</si>
  <si>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</si>
  <si>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</si>
  <si>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</si>
  <si>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</si>
  <si>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</si>
  <si>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</si>
  <si>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</si>
  <si>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</si>
  <si>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</si>
  <si>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National Rural Employment Gurantee Act (NREGA)</t>
  </si>
  <si>
    <t>MONTHLY PROGRESS REPORT</t>
  </si>
  <si>
    <t>Other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</si>
  <si>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</si>
  <si>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</si>
  <si>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</si>
  <si>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</si>
  <si>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</si>
  <si>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</si>
  <si>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</si>
  <si>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</si>
  <si>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</si>
  <si>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</si>
  <si>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</si>
  <si>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</si>
  <si>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</si>
  <si>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</si>
  <si>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</si>
  <si>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</si>
  <si>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</si>
  <si>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</si>
  <si>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</si>
  <si>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</si>
  <si>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</si>
  <si>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</si>
  <si>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</si>
  <si>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</si>
  <si>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</si>
  <si>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</si>
  <si>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</si>
  <si>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</si>
  <si>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</si>
  <si>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</si>
  <si>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</si>
  <si>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</si>
  <si>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</si>
  <si>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</si>
  <si>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</si>
  <si>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</si>
  <si>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</si>
  <si>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</si>
  <si>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</si>
  <si>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</si>
  <si>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</si>
  <si>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</si>
  <si>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</si>
  <si>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</si>
  <si>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</si>
  <si>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</si>
  <si>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</si>
  <si>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</si>
  <si>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</si>
  <si>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</si>
  <si>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</si>
  <si>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</si>
  <si>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</si>
  <si>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</si>
  <si>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</si>
  <si>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</si>
  <si>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t>Expenditure (lac)</t>
  </si>
  <si>
    <t xml:space="preserve">Monitoring Format for Monthly Report Under </t>
  </si>
  <si>
    <t>Actual O.B. as on 01.04.07</t>
  </si>
  <si>
    <t>No. of land reform / IAY beneficiary out of col. 9</t>
  </si>
  <si>
    <t>this column should be = to col. no. 4 of Part-I</t>
  </si>
  <si>
    <r>
      <t>N</t>
    </r>
    <r>
      <rPr>
        <sz val="26"/>
        <rFont val="Cooper BlkItHd BT"/>
        <family val="1"/>
      </rPr>
      <t xml:space="preserve">ational </t>
    </r>
    <r>
      <rPr>
        <sz val="26"/>
        <color indexed="12"/>
        <rFont val="Cooper BlkItHd BT"/>
        <family val="1"/>
      </rPr>
      <t>R</t>
    </r>
    <r>
      <rPr>
        <sz val="26"/>
        <rFont val="Cooper BlkItHd BT"/>
        <family val="1"/>
      </rPr>
      <t xml:space="preserve">ural </t>
    </r>
    <r>
      <rPr>
        <sz val="26"/>
        <color indexed="12"/>
        <rFont val="Cooper BlkItHd BT"/>
        <family val="1"/>
      </rPr>
      <t>E</t>
    </r>
    <r>
      <rPr>
        <sz val="26"/>
        <rFont val="Cooper BlkItHd BT"/>
        <family val="1"/>
      </rPr>
      <t xml:space="preserve">mployment </t>
    </r>
    <r>
      <rPr>
        <sz val="26"/>
        <color indexed="12"/>
        <rFont val="Cooper BlkItHd BT"/>
        <family val="1"/>
      </rPr>
      <t>G</t>
    </r>
    <r>
      <rPr>
        <sz val="26"/>
        <rFont val="Cooper BlkItHd BT"/>
        <family val="1"/>
      </rPr>
      <t xml:space="preserve">urantee </t>
    </r>
    <r>
      <rPr>
        <sz val="26"/>
        <color indexed="12"/>
        <rFont val="Cooper BlkItHd BT"/>
        <family val="1"/>
      </rPr>
      <t>A</t>
    </r>
    <r>
      <rPr>
        <sz val="26"/>
        <rFont val="Cooper BlkItHd BT"/>
        <family val="1"/>
      </rPr>
      <t>ct (N.R.E.G.A.)</t>
    </r>
  </si>
  <si>
    <t xml:space="preserve"> </t>
  </si>
  <si>
    <t>No. of Application Registerd</t>
  </si>
  <si>
    <t>1(A)</t>
  </si>
  <si>
    <t>Differece</t>
  </si>
  <si>
    <t>Employment Generation Under NREGA During the year 2007-08 Up to the Month of September' 07</t>
  </si>
  <si>
    <t>Financial Performance Under NREGA During the year 2007-08 Up to the Month of September' 07</t>
  </si>
  <si>
    <t>Physical Performance Under NREGA During the year 2007-08 Up to the Month of September' 07</t>
  </si>
  <si>
    <t>No. of Application Registered as on 15-09-07</t>
  </si>
  <si>
    <t>Job Card Issued up to 15-09-2007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</si>
</sst>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0"/>
    <numFmt numFmtId="179" formatCode="0.00000000000"/>
    <numFmt numFmtId="180" formatCode="0.000000000000"/>
  </numFmts>
  <fonts count="56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i/>
      <sz val="9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sz val="16"/>
      <name val="Blippo Blk BT"/>
      <family val="5"/>
    </font>
    <font>
      <b/>
      <u val="single"/>
      <sz val="9"/>
      <name val="CG Omega"/>
      <family val="2"/>
    </font>
    <font>
      <b/>
      <u val="single"/>
      <sz val="10"/>
      <name val="CG Omega"/>
      <family val="2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CG Omega"/>
      <family val="2"/>
    </font>
    <font>
      <b/>
      <sz val="18"/>
      <name val="CommercialScript BT"/>
      <family val="4"/>
    </font>
    <font>
      <b/>
      <i/>
      <sz val="10"/>
      <name val="CG Omega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color indexed="12"/>
      <name val="Cooper BlkItHd BT"/>
      <family val="1"/>
    </font>
    <font>
      <sz val="26"/>
      <name val="Cooper BlkItHd BT"/>
      <family val="1"/>
    </font>
    <font>
      <b/>
      <i/>
      <u val="single"/>
      <sz val="14"/>
      <name val="Book Antiqua"/>
      <family val="1"/>
    </font>
    <font>
      <sz val="12"/>
      <name val="Symbol"/>
      <family val="1"/>
    </font>
    <font>
      <sz val="12"/>
      <name val="Bookman Old Style"/>
      <family val="1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sz val="10"/>
      <color indexed="12"/>
      <name val="Book Antiqua"/>
      <family val="1"/>
    </font>
    <font>
      <b/>
      <sz val="10"/>
      <color indexed="12"/>
      <name val="Book Antiqua"/>
      <family val="1"/>
    </font>
    <font>
      <b/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sz val="10"/>
      <color indexed="10"/>
      <name val="CG Omeg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7" fontId="11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67" fontId="9" fillId="0" borderId="3" xfId="0" applyNumberFormat="1" applyFont="1" applyBorder="1" applyAlignment="1">
      <alignment horizontal="right" wrapText="1"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9" fillId="0" borderId="3" xfId="0" applyNumberFormat="1" applyFont="1" applyBorder="1" applyAlignment="1">
      <alignment horizontal="right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0" fontId="11" fillId="0" borderId="0" xfId="21" applyNumberFormat="1" applyFont="1" applyAlignment="1">
      <alignment/>
    </xf>
    <xf numFmtId="167" fontId="25" fillId="0" borderId="0" xfId="0" applyNumberFormat="1" applyFont="1" applyAlignment="1">
      <alignment/>
    </xf>
    <xf numFmtId="10" fontId="37" fillId="0" borderId="0" xfId="21" applyNumberFormat="1" applyFont="1" applyAlignment="1">
      <alignment/>
    </xf>
    <xf numFmtId="0" fontId="37" fillId="0" borderId="0" xfId="0" applyFont="1" applyAlignment="1">
      <alignment/>
    </xf>
    <xf numFmtId="167" fontId="37" fillId="0" borderId="0" xfId="0" applyNumberFormat="1" applyFont="1" applyAlignment="1">
      <alignment/>
    </xf>
    <xf numFmtId="9" fontId="37" fillId="0" borderId="0" xfId="21" applyFont="1" applyAlignment="1">
      <alignment/>
    </xf>
    <xf numFmtId="0" fontId="5" fillId="0" borderId="0" xfId="0" applyFont="1" applyFill="1" applyAlignment="1">
      <alignment horizontal="center"/>
    </xf>
    <xf numFmtId="0" fontId="38" fillId="0" borderId="0" xfId="0" applyFont="1" applyAlignment="1">
      <alignment/>
    </xf>
    <xf numFmtId="167" fontId="8" fillId="0" borderId="9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right" wrapText="1"/>
    </xf>
    <xf numFmtId="0" fontId="37" fillId="0" borderId="0" xfId="21" applyNumberFormat="1" applyFont="1" applyAlignment="1">
      <alignment/>
    </xf>
    <xf numFmtId="10" fontId="37" fillId="0" borderId="0" xfId="21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 wrapText="1"/>
    </xf>
    <xf numFmtId="0" fontId="25" fillId="0" borderId="0" xfId="0" applyFont="1" applyFill="1" applyAlignment="1">
      <alignment horizontal="center" vertical="center" wrapText="1"/>
    </xf>
    <xf numFmtId="10" fontId="39" fillId="2" borderId="0" xfId="21" applyNumberFormat="1" applyFont="1" applyFill="1" applyAlignment="1">
      <alignment/>
    </xf>
    <xf numFmtId="0" fontId="2" fillId="2" borderId="0" xfId="0" applyFont="1" applyFill="1" applyAlignment="1">
      <alignment/>
    </xf>
    <xf numFmtId="10" fontId="37" fillId="2" borderId="0" xfId="21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40" fillId="0" borderId="0" xfId="0" applyFont="1" applyAlignment="1">
      <alignment/>
    </xf>
    <xf numFmtId="166" fontId="9" fillId="0" borderId="3" xfId="0" applyNumberFormat="1" applyFont="1" applyBorder="1" applyAlignment="1">
      <alignment horizontal="right" wrapText="1"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167" fontId="8" fillId="3" borderId="1" xfId="0" applyNumberFormat="1" applyFont="1" applyFill="1" applyBorder="1" applyAlignment="1">
      <alignment horizontal="right" wrapText="1"/>
    </xf>
    <xf numFmtId="166" fontId="8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/>
    </xf>
    <xf numFmtId="167" fontId="11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45" fillId="0" borderId="0" xfId="0" applyFont="1" applyAlignment="1">
      <alignment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right" wrapText="1"/>
    </xf>
    <xf numFmtId="2" fontId="9" fillId="4" borderId="1" xfId="0" applyNumberFormat="1" applyFont="1" applyFill="1" applyBorder="1" applyAlignment="1">
      <alignment horizontal="right" wrapText="1"/>
    </xf>
    <xf numFmtId="167" fontId="13" fillId="4" borderId="1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right" wrapText="1"/>
    </xf>
    <xf numFmtId="165" fontId="8" fillId="3" borderId="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indent="8"/>
    </xf>
    <xf numFmtId="0" fontId="47" fillId="0" borderId="0" xfId="0" applyFont="1" applyAlignment="1">
      <alignment horizontal="left" indent="8"/>
    </xf>
    <xf numFmtId="0" fontId="2" fillId="0" borderId="0" xfId="0" applyFont="1" applyFill="1" applyAlignment="1">
      <alignment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left" vertical="center"/>
    </xf>
    <xf numFmtId="0" fontId="49" fillId="0" borderId="3" xfId="0" applyFont="1" applyFill="1" applyBorder="1" applyAlignment="1">
      <alignment horizontal="right" wrapText="1"/>
    </xf>
    <xf numFmtId="0" fontId="49" fillId="0" borderId="1" xfId="0" applyFont="1" applyFill="1" applyBorder="1" applyAlignment="1">
      <alignment horizontal="right" wrapText="1"/>
    </xf>
    <xf numFmtId="0" fontId="49" fillId="0" borderId="1" xfId="0" applyFont="1" applyFill="1" applyBorder="1" applyAlignment="1">
      <alignment horizontal="right"/>
    </xf>
    <xf numFmtId="1" fontId="49" fillId="0" borderId="3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48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0" fontId="11" fillId="0" borderId="0" xfId="21" applyNumberFormat="1" applyFont="1" applyFill="1" applyAlignment="1">
      <alignment/>
    </xf>
    <xf numFmtId="0" fontId="29" fillId="5" borderId="10" xfId="0" applyFont="1" applyFill="1" applyBorder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/>
    </xf>
    <xf numFmtId="0" fontId="51" fillId="5" borderId="1" xfId="0" applyFont="1" applyFill="1" applyBorder="1" applyAlignment="1">
      <alignment/>
    </xf>
    <xf numFmtId="1" fontId="49" fillId="0" borderId="1" xfId="0" applyNumberFormat="1" applyFont="1" applyFill="1" applyBorder="1" applyAlignment="1">
      <alignment horizontal="right" wrapText="1"/>
    </xf>
    <xf numFmtId="167" fontId="49" fillId="0" borderId="1" xfId="0" applyNumberFormat="1" applyFont="1" applyFill="1" applyBorder="1" applyAlignment="1">
      <alignment horizontal="right" wrapText="1"/>
    </xf>
    <xf numFmtId="167" fontId="49" fillId="0" borderId="1" xfId="0" applyNumberFormat="1" applyFont="1" applyFill="1" applyBorder="1" applyAlignment="1">
      <alignment/>
    </xf>
    <xf numFmtId="1" fontId="49" fillId="2" borderId="1" xfId="0" applyNumberFormat="1" applyFont="1" applyFill="1" applyBorder="1" applyAlignment="1">
      <alignment horizontal="right" wrapText="1"/>
    </xf>
    <xf numFmtId="167" fontId="49" fillId="0" borderId="1" xfId="0" applyNumberFormat="1" applyFont="1" applyBorder="1" applyAlignment="1">
      <alignment horizontal="right" wrapText="1"/>
    </xf>
    <xf numFmtId="1" fontId="49" fillId="0" borderId="1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3" borderId="0" xfId="0" applyFont="1" applyFill="1" applyAlignment="1">
      <alignment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right" wrapText="1"/>
    </xf>
    <xf numFmtId="2" fontId="49" fillId="0" borderId="1" xfId="0" applyNumberFormat="1" applyFont="1" applyBorder="1" applyAlignment="1">
      <alignment horizontal="right" wrapText="1"/>
    </xf>
    <xf numFmtId="0" fontId="49" fillId="0" borderId="1" xfId="0" applyFont="1" applyBorder="1" applyAlignment="1">
      <alignment/>
    </xf>
    <xf numFmtId="167" fontId="49" fillId="0" borderId="9" xfId="0" applyNumberFormat="1" applyFont="1" applyBorder="1" applyAlignment="1">
      <alignment horizontal="right"/>
    </xf>
    <xf numFmtId="167" fontId="49" fillId="0" borderId="1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52" fillId="0" borderId="1" xfId="0" applyFont="1" applyBorder="1" applyAlignment="1">
      <alignment horizontal="center" vertical="center"/>
    </xf>
    <xf numFmtId="0" fontId="52" fillId="0" borderId="2" xfId="0" applyFont="1" applyBorder="1" applyAlignment="1">
      <alignment horizontal="left" vertical="center"/>
    </xf>
    <xf numFmtId="0" fontId="53" fillId="0" borderId="1" xfId="0" applyFont="1" applyBorder="1" applyAlignment="1">
      <alignment/>
    </xf>
    <xf numFmtId="1" fontId="53" fillId="0" borderId="1" xfId="0" applyNumberFormat="1" applyFont="1" applyBorder="1" applyAlignment="1">
      <alignment/>
    </xf>
    <xf numFmtId="1" fontId="54" fillId="0" borderId="1" xfId="0" applyNumberFormat="1" applyFont="1" applyBorder="1" applyAlignment="1">
      <alignment/>
    </xf>
    <xf numFmtId="165" fontId="54" fillId="0" borderId="1" xfId="0" applyNumberFormat="1" applyFont="1" applyBorder="1" applyAlignment="1">
      <alignment/>
    </xf>
    <xf numFmtId="0" fontId="53" fillId="0" borderId="0" xfId="0" applyFont="1" applyAlignment="1">
      <alignment/>
    </xf>
    <xf numFmtId="1" fontId="49" fillId="0" borderId="1" xfId="0" applyNumberFormat="1" applyFont="1" applyBorder="1" applyAlignment="1">
      <alignment horizontal="right" wrapText="1"/>
    </xf>
    <xf numFmtId="1" fontId="49" fillId="0" borderId="1" xfId="0" applyNumberFormat="1" applyFont="1" applyBorder="1" applyAlignment="1">
      <alignment/>
    </xf>
    <xf numFmtId="0" fontId="49" fillId="0" borderId="1" xfId="0" applyFont="1" applyBorder="1" applyAlignment="1">
      <alignment horizontal="right"/>
    </xf>
    <xf numFmtId="1" fontId="49" fillId="0" borderId="1" xfId="0" applyNumberFormat="1" applyFont="1" applyBorder="1" applyAlignment="1">
      <alignment horizontal="right"/>
    </xf>
    <xf numFmtId="0" fontId="53" fillId="0" borderId="1" xfId="0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right" vertical="center" wrapText="1"/>
    </xf>
    <xf numFmtId="0" fontId="50" fillId="5" borderId="1" xfId="0" applyFont="1" applyFill="1" applyBorder="1" applyAlignment="1">
      <alignment vertical="center"/>
    </xf>
    <xf numFmtId="1" fontId="9" fillId="5" borderId="1" xfId="0" applyNumberFormat="1" applyFont="1" applyFill="1" applyBorder="1" applyAlignment="1">
      <alignment horizontal="right" vertical="center" wrapText="1"/>
    </xf>
    <xf numFmtId="1" fontId="3" fillId="5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53" fillId="0" borderId="1" xfId="0" applyNumberFormat="1" applyFont="1" applyBorder="1" applyAlignment="1">
      <alignment/>
    </xf>
    <xf numFmtId="164" fontId="53" fillId="0" borderId="1" xfId="0" applyNumberFormat="1" applyFont="1" applyBorder="1" applyAlignment="1">
      <alignment/>
    </xf>
    <xf numFmtId="0" fontId="52" fillId="0" borderId="1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/>
    </xf>
    <xf numFmtId="1" fontId="54" fillId="0" borderId="1" xfId="0" applyNumberFormat="1" applyFont="1" applyFill="1" applyBorder="1" applyAlignment="1">
      <alignment/>
    </xf>
    <xf numFmtId="165" fontId="54" fillId="0" borderId="1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5" fillId="0" borderId="3" xfId="0" applyFont="1" applyFill="1" applyBorder="1" applyAlignment="1">
      <alignment horizontal="right" wrapText="1"/>
    </xf>
    <xf numFmtId="167" fontId="49" fillId="0" borderId="0" xfId="0" applyNumberFormat="1" applyFont="1" applyAlignment="1">
      <alignment/>
    </xf>
    <xf numFmtId="2" fontId="54" fillId="0" borderId="1" xfId="0" applyNumberFormat="1" applyFont="1" applyBorder="1" applyAlignment="1">
      <alignment/>
    </xf>
    <xf numFmtId="0" fontId="48" fillId="0" borderId="4" xfId="0" applyFont="1" applyBorder="1" applyAlignment="1">
      <alignment horizontal="left" vertical="center"/>
    </xf>
    <xf numFmtId="0" fontId="50" fillId="3" borderId="0" xfId="0" applyFont="1" applyFill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19" fillId="0" borderId="0" xfId="0" applyFont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fill>
        <patternFill>
          <bgColor rgb="FFFFFF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g%20'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 "/>
      <sheetName val="Part-II "/>
      <sheetName val="Part-III"/>
      <sheetName val="Part-IV"/>
    </sheetNames>
    <sheetDataSet>
      <sheetData sheetId="2">
        <row r="29">
          <cell r="Q29">
            <v>2074.9874950000003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workbookViewId="0" topLeftCell="H7">
      <selection activeCell="M15" sqref="M15"/>
    </sheetView>
  </sheetViews>
  <sheetFormatPr defaultColWidth="9.140625" defaultRowHeight="12.75"/>
  <cols>
    <col min="1" max="1" width="5.28125" style="3" customWidth="1"/>
    <col min="2" max="2" width="18.28125" style="2" customWidth="1"/>
    <col min="3" max="3" width="10.8515625" style="116" customWidth="1"/>
    <col min="4" max="5" width="9.140625" style="2" customWidth="1"/>
    <col min="6" max="8" width="8.28125" style="1" customWidth="1"/>
    <col min="9" max="9" width="7.00390625" style="1" bestFit="1" customWidth="1"/>
    <col min="10" max="10" width="10.28125" style="106" customWidth="1"/>
    <col min="11" max="11" width="9.57421875" style="106" customWidth="1"/>
    <col min="12" max="12" width="11.28125" style="1" customWidth="1"/>
    <col min="13" max="14" width="9.8515625" style="1" customWidth="1"/>
    <col min="15" max="15" width="10.421875" style="1" customWidth="1"/>
    <col min="16" max="16" width="9.57421875" style="1" customWidth="1"/>
    <col min="17" max="17" width="10.421875" style="1" customWidth="1"/>
    <col min="18" max="18" width="12.28125" style="1" customWidth="1"/>
    <col min="19" max="19" width="12.57421875" style="1" customWidth="1"/>
    <col min="20" max="20" width="10.57421875" style="1" customWidth="1"/>
    <col min="21" max="16384" width="9.140625" style="1" customWidth="1"/>
  </cols>
  <sheetData>
    <row r="1" spans="1:20" ht="29.2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25.5" customHeight="1">
      <c r="A2" s="178" t="s">
        <v>41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3.5" customHeight="1">
      <c r="A3" s="7"/>
      <c r="B3" s="7"/>
      <c r="C3" s="62"/>
      <c r="D3" s="7"/>
      <c r="E3" s="7"/>
      <c r="F3" s="7"/>
      <c r="G3" s="7"/>
      <c r="H3" s="7"/>
      <c r="I3" s="7"/>
      <c r="J3" s="62"/>
      <c r="K3" s="62"/>
      <c r="L3" s="7"/>
      <c r="M3" s="7"/>
      <c r="N3" s="7"/>
      <c r="O3" s="7"/>
      <c r="P3" s="7"/>
      <c r="Q3" s="7"/>
      <c r="R3" s="7"/>
      <c r="S3" s="7"/>
      <c r="T3" s="7"/>
    </row>
    <row r="4" spans="1:20" ht="16.5" customHeight="1">
      <c r="A4" s="179" t="s">
        <v>87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1:20" ht="13.5" customHeight="1">
      <c r="A5" s="7"/>
      <c r="B5" s="7"/>
      <c r="C5" s="62"/>
      <c r="D5" s="7"/>
      <c r="E5" s="7"/>
      <c r="F5" s="7"/>
      <c r="G5" s="7"/>
      <c r="H5" s="7"/>
      <c r="I5" s="7"/>
      <c r="J5" s="62"/>
      <c r="K5" s="62"/>
      <c r="L5" s="7"/>
      <c r="M5" s="7"/>
      <c r="N5" s="7"/>
      <c r="O5" s="7"/>
      <c r="P5" s="7"/>
      <c r="Q5" s="7"/>
      <c r="R5" s="7"/>
      <c r="S5" s="7"/>
      <c r="T5" s="7"/>
    </row>
    <row r="6" spans="1:20" ht="15.75">
      <c r="A6" s="49" t="s">
        <v>16</v>
      </c>
      <c r="B6" s="9"/>
      <c r="C6" s="115"/>
      <c r="D6" s="9"/>
      <c r="E6" s="9"/>
      <c r="F6" s="10"/>
      <c r="G6" s="10"/>
      <c r="H6" s="10"/>
      <c r="I6" s="10"/>
      <c r="J6" s="117"/>
      <c r="K6" s="117"/>
      <c r="L6" s="10"/>
      <c r="M6" s="10"/>
      <c r="N6" s="10"/>
      <c r="O6" s="10"/>
      <c r="P6" s="10"/>
      <c r="Q6" s="10"/>
      <c r="R6" s="12"/>
      <c r="S6" s="12"/>
      <c r="T6" s="12"/>
    </row>
    <row r="7" spans="1:20" s="24" customFormat="1" ht="84" customHeight="1">
      <c r="A7" s="175" t="s">
        <v>17</v>
      </c>
      <c r="B7" s="183" t="s">
        <v>2</v>
      </c>
      <c r="C7" s="189" t="s">
        <v>90</v>
      </c>
      <c r="D7" s="183" t="s">
        <v>84</v>
      </c>
      <c r="E7" s="189" t="s">
        <v>86</v>
      </c>
      <c r="F7" s="180" t="s">
        <v>63</v>
      </c>
      <c r="G7" s="180"/>
      <c r="H7" s="180"/>
      <c r="I7" s="180"/>
      <c r="J7" s="189" t="s">
        <v>91</v>
      </c>
      <c r="K7" s="189" t="s">
        <v>86</v>
      </c>
      <c r="L7" s="180" t="s">
        <v>66</v>
      </c>
      <c r="M7" s="180"/>
      <c r="N7" s="180"/>
      <c r="O7" s="180" t="s">
        <v>69</v>
      </c>
      <c r="P7" s="180"/>
      <c r="Q7" s="180"/>
      <c r="R7" s="181" t="s">
        <v>70</v>
      </c>
      <c r="S7" s="181" t="s">
        <v>71</v>
      </c>
      <c r="T7" s="181" t="s">
        <v>72</v>
      </c>
    </row>
    <row r="8" spans="1:20" s="25" customFormat="1" ht="78.75" customHeight="1" thickBot="1">
      <c r="A8" s="176"/>
      <c r="B8" s="184"/>
      <c r="C8" s="190"/>
      <c r="D8" s="188"/>
      <c r="E8" s="190"/>
      <c r="F8" s="39" t="s">
        <v>42</v>
      </c>
      <c r="G8" s="39" t="s">
        <v>43</v>
      </c>
      <c r="H8" s="39" t="s">
        <v>29</v>
      </c>
      <c r="I8" s="39" t="s">
        <v>14</v>
      </c>
      <c r="J8" s="190"/>
      <c r="K8" s="190"/>
      <c r="L8" s="39" t="s">
        <v>64</v>
      </c>
      <c r="M8" s="39" t="s">
        <v>65</v>
      </c>
      <c r="N8" s="39" t="s">
        <v>14</v>
      </c>
      <c r="O8" s="39" t="s">
        <v>67</v>
      </c>
      <c r="P8" s="39" t="s">
        <v>68</v>
      </c>
      <c r="Q8" s="39" t="s">
        <v>14</v>
      </c>
      <c r="R8" s="182"/>
      <c r="S8" s="182"/>
      <c r="T8" s="182"/>
    </row>
    <row r="9" spans="1:20" s="4" customFormat="1" ht="15" thickBot="1">
      <c r="A9" s="40"/>
      <c r="B9" s="43">
        <v>1</v>
      </c>
      <c r="C9" s="121"/>
      <c r="D9" s="103" t="s">
        <v>85</v>
      </c>
      <c r="E9" s="123"/>
      <c r="F9" s="185">
        <v>2</v>
      </c>
      <c r="G9" s="186"/>
      <c r="H9" s="186"/>
      <c r="I9" s="187"/>
      <c r="J9" s="123"/>
      <c r="K9" s="123"/>
      <c r="L9" s="185">
        <v>3</v>
      </c>
      <c r="M9" s="186"/>
      <c r="N9" s="187"/>
      <c r="O9" s="185">
        <v>4</v>
      </c>
      <c r="P9" s="186"/>
      <c r="Q9" s="187"/>
      <c r="R9" s="44">
        <v>5</v>
      </c>
      <c r="S9" s="44">
        <v>6</v>
      </c>
      <c r="T9" s="45">
        <v>7</v>
      </c>
    </row>
    <row r="10" spans="1:20" s="113" customFormat="1" ht="15">
      <c r="A10" s="107">
        <v>1</v>
      </c>
      <c r="B10" s="114" t="s">
        <v>12</v>
      </c>
      <c r="C10" s="122">
        <v>32208</v>
      </c>
      <c r="D10" s="109">
        <v>32208</v>
      </c>
      <c r="E10" s="124">
        <f>D10-C10</f>
        <v>0</v>
      </c>
      <c r="F10" s="109">
        <v>18009</v>
      </c>
      <c r="G10" s="109">
        <v>7610</v>
      </c>
      <c r="H10" s="109">
        <v>6142</v>
      </c>
      <c r="I10" s="109">
        <f aca="true" t="shared" si="0" ref="I10:I22">SUM(F10:H10)</f>
        <v>31761</v>
      </c>
      <c r="J10" s="124">
        <v>31693</v>
      </c>
      <c r="K10" s="124">
        <f>I10-J10</f>
        <v>68</v>
      </c>
      <c r="L10" s="109">
        <v>10140</v>
      </c>
      <c r="M10" s="109">
        <v>2169</v>
      </c>
      <c r="N10" s="109">
        <f>SUM(L10:M10)</f>
        <v>12309</v>
      </c>
      <c r="O10" s="109">
        <v>10140</v>
      </c>
      <c r="P10" s="109">
        <v>2129</v>
      </c>
      <c r="Q10" s="109">
        <f aca="true" t="shared" si="1" ref="Q10:Q22">SUM(O10:P10)</f>
        <v>12269</v>
      </c>
      <c r="R10" s="109">
        <v>9729</v>
      </c>
      <c r="S10" s="109">
        <v>3723</v>
      </c>
      <c r="T10" s="112">
        <v>4</v>
      </c>
    </row>
    <row r="11" spans="1:20" s="113" customFormat="1" ht="15">
      <c r="A11" s="107">
        <v>2</v>
      </c>
      <c r="B11" s="108" t="s">
        <v>13</v>
      </c>
      <c r="C11" s="122">
        <v>38165</v>
      </c>
      <c r="D11" s="109">
        <v>38165</v>
      </c>
      <c r="E11" s="124">
        <f aca="true" t="shared" si="2" ref="E11:E23">D11-C11</f>
        <v>0</v>
      </c>
      <c r="F11" s="109">
        <v>18793</v>
      </c>
      <c r="G11" s="109">
        <v>7936</v>
      </c>
      <c r="H11" s="109">
        <v>10752</v>
      </c>
      <c r="I11" s="109">
        <f>SUM(F11:H11)</f>
        <v>37481</v>
      </c>
      <c r="J11" s="124">
        <v>37481</v>
      </c>
      <c r="K11" s="124">
        <f aca="true" t="shared" si="3" ref="K11:K22">I11-J11</f>
        <v>0</v>
      </c>
      <c r="L11" s="109">
        <v>20094</v>
      </c>
      <c r="M11" s="109">
        <v>1486</v>
      </c>
      <c r="N11" s="109">
        <f>SUM(L11:M11)</f>
        <v>21580</v>
      </c>
      <c r="O11" s="109">
        <v>18021</v>
      </c>
      <c r="P11" s="109">
        <v>2384</v>
      </c>
      <c r="Q11" s="109">
        <f>SUM(O11:P11)</f>
        <v>20405</v>
      </c>
      <c r="R11" s="170">
        <v>9719</v>
      </c>
      <c r="S11" s="109">
        <v>3363</v>
      </c>
      <c r="T11" s="112">
        <v>0</v>
      </c>
    </row>
    <row r="12" spans="1:20" s="113" customFormat="1" ht="15">
      <c r="A12" s="107">
        <v>3</v>
      </c>
      <c r="B12" s="108" t="s">
        <v>5</v>
      </c>
      <c r="C12" s="122">
        <v>72500</v>
      </c>
      <c r="D12" s="109">
        <v>72500</v>
      </c>
      <c r="E12" s="124">
        <f t="shared" si="2"/>
        <v>0</v>
      </c>
      <c r="F12" s="110">
        <v>37805</v>
      </c>
      <c r="G12" s="110">
        <v>14574</v>
      </c>
      <c r="H12" s="110">
        <v>17859</v>
      </c>
      <c r="I12" s="109">
        <f t="shared" si="0"/>
        <v>70238</v>
      </c>
      <c r="J12" s="124">
        <v>70238</v>
      </c>
      <c r="K12" s="124">
        <f t="shared" si="3"/>
        <v>0</v>
      </c>
      <c r="L12" s="109">
        <v>37339</v>
      </c>
      <c r="M12" s="110">
        <v>9999</v>
      </c>
      <c r="N12" s="109">
        <f aca="true" t="shared" si="4" ref="N12:N22">SUM(L12:M12)</f>
        <v>47338</v>
      </c>
      <c r="O12" s="109">
        <v>33016</v>
      </c>
      <c r="P12" s="111">
        <v>10205</v>
      </c>
      <c r="Q12" s="109">
        <f t="shared" si="1"/>
        <v>43221</v>
      </c>
      <c r="R12" s="109">
        <v>12704</v>
      </c>
      <c r="S12" s="110">
        <v>4459</v>
      </c>
      <c r="T12" s="112">
        <v>0</v>
      </c>
    </row>
    <row r="13" spans="1:20" s="113" customFormat="1" ht="15">
      <c r="A13" s="107">
        <v>4</v>
      </c>
      <c r="B13" s="108" t="s">
        <v>9</v>
      </c>
      <c r="C13" s="122">
        <v>41253</v>
      </c>
      <c r="D13" s="109">
        <v>40893</v>
      </c>
      <c r="E13" s="124">
        <f t="shared" si="2"/>
        <v>-360</v>
      </c>
      <c r="F13" s="110">
        <v>19362</v>
      </c>
      <c r="G13" s="110">
        <v>8092</v>
      </c>
      <c r="H13" s="110">
        <v>13076</v>
      </c>
      <c r="I13" s="109">
        <f>SUM(F13:H13)</f>
        <v>40530</v>
      </c>
      <c r="J13" s="124">
        <v>40615</v>
      </c>
      <c r="K13" s="124">
        <f t="shared" si="3"/>
        <v>-85</v>
      </c>
      <c r="L13" s="109">
        <v>16713</v>
      </c>
      <c r="M13" s="110">
        <v>1711</v>
      </c>
      <c r="N13" s="109">
        <f t="shared" si="4"/>
        <v>18424</v>
      </c>
      <c r="O13" s="109">
        <v>16713</v>
      </c>
      <c r="P13" s="111">
        <v>1711</v>
      </c>
      <c r="Q13" s="109">
        <f t="shared" si="1"/>
        <v>18424</v>
      </c>
      <c r="R13" s="110">
        <v>8422</v>
      </c>
      <c r="S13" s="110">
        <v>2950</v>
      </c>
      <c r="T13" s="112">
        <v>0</v>
      </c>
    </row>
    <row r="14" spans="1:20" s="113" customFormat="1" ht="15">
      <c r="A14" s="107">
        <v>5</v>
      </c>
      <c r="B14" s="108" t="s">
        <v>11</v>
      </c>
      <c r="C14" s="122">
        <v>47636</v>
      </c>
      <c r="D14" s="109">
        <v>47637</v>
      </c>
      <c r="E14" s="124">
        <f t="shared" si="2"/>
        <v>1</v>
      </c>
      <c r="F14" s="110">
        <v>5642</v>
      </c>
      <c r="G14" s="110">
        <v>28382</v>
      </c>
      <c r="H14" s="110">
        <v>12510</v>
      </c>
      <c r="I14" s="109">
        <f t="shared" si="0"/>
        <v>46534</v>
      </c>
      <c r="J14" s="124">
        <v>46517</v>
      </c>
      <c r="K14" s="124">
        <f t="shared" si="3"/>
        <v>17</v>
      </c>
      <c r="L14" s="109">
        <v>30658</v>
      </c>
      <c r="M14" s="110">
        <v>490</v>
      </c>
      <c r="N14" s="109">
        <f t="shared" si="4"/>
        <v>31148</v>
      </c>
      <c r="O14" s="109">
        <v>29297</v>
      </c>
      <c r="P14" s="111">
        <v>504</v>
      </c>
      <c r="Q14" s="109">
        <f t="shared" si="1"/>
        <v>29801</v>
      </c>
      <c r="R14" s="110">
        <v>506</v>
      </c>
      <c r="S14" s="110">
        <v>297</v>
      </c>
      <c r="T14" s="112">
        <v>0</v>
      </c>
    </row>
    <row r="15" spans="1:20" s="113" customFormat="1" ht="15">
      <c r="A15" s="107">
        <v>6</v>
      </c>
      <c r="B15" s="108" t="s">
        <v>1</v>
      </c>
      <c r="C15" s="122">
        <v>35739</v>
      </c>
      <c r="D15" s="109">
        <v>35739</v>
      </c>
      <c r="E15" s="124">
        <f t="shared" si="2"/>
        <v>0</v>
      </c>
      <c r="F15" s="110">
        <v>14118</v>
      </c>
      <c r="G15" s="110">
        <v>12220</v>
      </c>
      <c r="H15" s="110">
        <v>8941</v>
      </c>
      <c r="I15" s="109">
        <f t="shared" si="0"/>
        <v>35279</v>
      </c>
      <c r="J15" s="124">
        <v>35184</v>
      </c>
      <c r="K15" s="125">
        <f t="shared" si="3"/>
        <v>95</v>
      </c>
      <c r="L15" s="109">
        <v>13986</v>
      </c>
      <c r="M15" s="110">
        <v>2836</v>
      </c>
      <c r="N15" s="109">
        <f t="shared" si="4"/>
        <v>16822</v>
      </c>
      <c r="O15" s="109">
        <v>12810</v>
      </c>
      <c r="P15" s="111">
        <v>2481</v>
      </c>
      <c r="Q15" s="109">
        <f t="shared" si="1"/>
        <v>15291</v>
      </c>
      <c r="R15" s="110">
        <v>4639</v>
      </c>
      <c r="S15" s="110">
        <v>1374</v>
      </c>
      <c r="T15" s="112">
        <v>0</v>
      </c>
    </row>
    <row r="16" spans="1:20" s="113" customFormat="1" ht="15">
      <c r="A16" s="107">
        <v>7</v>
      </c>
      <c r="B16" s="108" t="s">
        <v>10</v>
      </c>
      <c r="C16" s="122">
        <v>33751</v>
      </c>
      <c r="D16" s="109">
        <v>33686</v>
      </c>
      <c r="E16" s="124">
        <f t="shared" si="2"/>
        <v>-65</v>
      </c>
      <c r="F16" s="110">
        <v>7856</v>
      </c>
      <c r="G16" s="110">
        <v>13854</v>
      </c>
      <c r="H16" s="110">
        <v>11858</v>
      </c>
      <c r="I16" s="109">
        <f t="shared" si="0"/>
        <v>33568</v>
      </c>
      <c r="J16" s="124">
        <v>33477</v>
      </c>
      <c r="K16" s="124">
        <f t="shared" si="3"/>
        <v>91</v>
      </c>
      <c r="L16" s="109">
        <v>19091</v>
      </c>
      <c r="M16" s="110">
        <v>1026</v>
      </c>
      <c r="N16" s="109">
        <f>SUM(L16:M16)</f>
        <v>20117</v>
      </c>
      <c r="O16" s="109">
        <v>18438</v>
      </c>
      <c r="P16" s="111">
        <v>764</v>
      </c>
      <c r="Q16" s="109">
        <f t="shared" si="1"/>
        <v>19202</v>
      </c>
      <c r="R16" s="110">
        <v>11089</v>
      </c>
      <c r="S16" s="110">
        <v>4496.5</v>
      </c>
      <c r="T16" s="112">
        <v>0</v>
      </c>
    </row>
    <row r="17" spans="1:20" s="113" customFormat="1" ht="15">
      <c r="A17" s="107">
        <v>8</v>
      </c>
      <c r="B17" s="108" t="s">
        <v>6</v>
      </c>
      <c r="C17" s="122">
        <v>49332</v>
      </c>
      <c r="D17" s="109">
        <v>49332</v>
      </c>
      <c r="E17" s="124">
        <f t="shared" si="2"/>
        <v>0</v>
      </c>
      <c r="F17" s="110">
        <v>15442</v>
      </c>
      <c r="G17" s="110">
        <v>17025</v>
      </c>
      <c r="H17" s="110">
        <v>15834</v>
      </c>
      <c r="I17" s="109">
        <f t="shared" si="0"/>
        <v>48301</v>
      </c>
      <c r="J17" s="124">
        <v>48301</v>
      </c>
      <c r="K17" s="125">
        <f t="shared" si="3"/>
        <v>0</v>
      </c>
      <c r="L17" s="109">
        <v>16522</v>
      </c>
      <c r="M17" s="110">
        <v>1326</v>
      </c>
      <c r="N17" s="109">
        <f t="shared" si="4"/>
        <v>17848</v>
      </c>
      <c r="O17" s="109">
        <v>16469</v>
      </c>
      <c r="P17" s="111">
        <v>1326</v>
      </c>
      <c r="Q17" s="109">
        <f t="shared" si="1"/>
        <v>17795</v>
      </c>
      <c r="R17" s="110">
        <v>1326</v>
      </c>
      <c r="S17" s="110">
        <v>405</v>
      </c>
      <c r="T17" s="112">
        <v>0</v>
      </c>
    </row>
    <row r="18" spans="1:20" s="113" customFormat="1" ht="15">
      <c r="A18" s="107">
        <v>9</v>
      </c>
      <c r="B18" s="108" t="s">
        <v>7</v>
      </c>
      <c r="C18" s="122">
        <v>20112</v>
      </c>
      <c r="D18" s="109">
        <v>20115</v>
      </c>
      <c r="E18" s="124">
        <f t="shared" si="2"/>
        <v>3</v>
      </c>
      <c r="F18" s="110">
        <v>4968</v>
      </c>
      <c r="G18" s="110">
        <v>9230</v>
      </c>
      <c r="H18" s="111">
        <v>5652</v>
      </c>
      <c r="I18" s="109">
        <f t="shared" si="0"/>
        <v>19850</v>
      </c>
      <c r="J18" s="124">
        <v>19517</v>
      </c>
      <c r="K18" s="125">
        <f t="shared" si="3"/>
        <v>333</v>
      </c>
      <c r="L18" s="109">
        <v>10784</v>
      </c>
      <c r="M18" s="111">
        <v>780</v>
      </c>
      <c r="N18" s="109">
        <f t="shared" si="4"/>
        <v>11564</v>
      </c>
      <c r="O18" s="109">
        <v>10387</v>
      </c>
      <c r="P18" s="111">
        <v>795</v>
      </c>
      <c r="Q18" s="109">
        <f t="shared" si="1"/>
        <v>11182</v>
      </c>
      <c r="R18" s="110">
        <v>2678</v>
      </c>
      <c r="S18" s="110">
        <v>1818</v>
      </c>
      <c r="T18" s="112">
        <v>0</v>
      </c>
    </row>
    <row r="19" spans="1:20" s="113" customFormat="1" ht="15">
      <c r="A19" s="107">
        <v>10</v>
      </c>
      <c r="B19" s="108" t="s">
        <v>0</v>
      </c>
      <c r="C19" s="122">
        <v>59266</v>
      </c>
      <c r="D19" s="109">
        <v>58634</v>
      </c>
      <c r="E19" s="124">
        <f t="shared" si="2"/>
        <v>-632</v>
      </c>
      <c r="F19" s="110">
        <v>44137</v>
      </c>
      <c r="G19" s="110">
        <v>875</v>
      </c>
      <c r="H19" s="110">
        <v>13383</v>
      </c>
      <c r="I19" s="109">
        <f t="shared" si="0"/>
        <v>58395</v>
      </c>
      <c r="J19" s="124">
        <v>58333</v>
      </c>
      <c r="K19" s="124">
        <f t="shared" si="3"/>
        <v>62</v>
      </c>
      <c r="L19" s="109">
        <v>23600</v>
      </c>
      <c r="M19" s="111">
        <v>3100</v>
      </c>
      <c r="N19" s="109">
        <f t="shared" si="4"/>
        <v>26700</v>
      </c>
      <c r="O19" s="109">
        <v>23199</v>
      </c>
      <c r="P19" s="111">
        <v>2973</v>
      </c>
      <c r="Q19" s="109">
        <f t="shared" si="1"/>
        <v>26172</v>
      </c>
      <c r="R19" s="110">
        <v>8438</v>
      </c>
      <c r="S19" s="110">
        <v>2268</v>
      </c>
      <c r="T19" s="131">
        <v>3</v>
      </c>
    </row>
    <row r="20" spans="1:20" s="113" customFormat="1" ht="15">
      <c r="A20" s="107">
        <v>11</v>
      </c>
      <c r="B20" s="108" t="s">
        <v>8</v>
      </c>
      <c r="C20" s="122">
        <v>21455</v>
      </c>
      <c r="D20" s="109">
        <v>21455</v>
      </c>
      <c r="E20" s="124">
        <f t="shared" si="2"/>
        <v>0</v>
      </c>
      <c r="F20" s="110">
        <v>4626</v>
      </c>
      <c r="G20" s="110">
        <v>10475</v>
      </c>
      <c r="H20" s="110">
        <v>6320</v>
      </c>
      <c r="I20" s="109">
        <f t="shared" si="0"/>
        <v>21421</v>
      </c>
      <c r="J20" s="124">
        <v>21416</v>
      </c>
      <c r="K20" s="124">
        <f t="shared" si="3"/>
        <v>5</v>
      </c>
      <c r="L20" s="109">
        <v>9704</v>
      </c>
      <c r="M20" s="111">
        <v>2833</v>
      </c>
      <c r="N20" s="109">
        <f t="shared" si="4"/>
        <v>12537</v>
      </c>
      <c r="O20" s="109">
        <v>9704</v>
      </c>
      <c r="P20" s="111">
        <v>2833</v>
      </c>
      <c r="Q20" s="109">
        <f t="shared" si="1"/>
        <v>12537</v>
      </c>
      <c r="R20" s="110">
        <v>2833</v>
      </c>
      <c r="S20" s="110">
        <v>282</v>
      </c>
      <c r="T20" s="131">
        <v>0</v>
      </c>
    </row>
    <row r="21" spans="1:20" s="113" customFormat="1" ht="15">
      <c r="A21" s="107">
        <v>12</v>
      </c>
      <c r="B21" s="108" t="s">
        <v>4</v>
      </c>
      <c r="C21" s="122">
        <v>40600</v>
      </c>
      <c r="D21" s="109">
        <v>40621</v>
      </c>
      <c r="E21" s="124">
        <f t="shared" si="2"/>
        <v>21</v>
      </c>
      <c r="F21" s="110">
        <v>24125</v>
      </c>
      <c r="G21" s="110">
        <v>2322</v>
      </c>
      <c r="H21" s="110">
        <v>14166</v>
      </c>
      <c r="I21" s="109">
        <f t="shared" si="0"/>
        <v>40613</v>
      </c>
      <c r="J21" s="124">
        <v>40472</v>
      </c>
      <c r="K21" s="124">
        <f t="shared" si="3"/>
        <v>141</v>
      </c>
      <c r="L21" s="109">
        <v>16335</v>
      </c>
      <c r="M21" s="110">
        <v>917</v>
      </c>
      <c r="N21" s="109">
        <f t="shared" si="4"/>
        <v>17252</v>
      </c>
      <c r="O21" s="109">
        <v>15863</v>
      </c>
      <c r="P21" s="111">
        <v>935</v>
      </c>
      <c r="Q21" s="109">
        <f t="shared" si="1"/>
        <v>16798</v>
      </c>
      <c r="R21" s="110">
        <v>1966</v>
      </c>
      <c r="S21" s="126">
        <v>523</v>
      </c>
      <c r="T21" s="131">
        <v>1</v>
      </c>
    </row>
    <row r="22" spans="1:20" s="113" customFormat="1" ht="15">
      <c r="A22" s="107">
        <v>13</v>
      </c>
      <c r="B22" s="108" t="s">
        <v>3</v>
      </c>
      <c r="C22" s="122">
        <v>54722</v>
      </c>
      <c r="D22" s="109">
        <v>54756</v>
      </c>
      <c r="E22" s="124">
        <f t="shared" si="2"/>
        <v>34</v>
      </c>
      <c r="F22" s="110">
        <v>36260</v>
      </c>
      <c r="G22" s="110">
        <v>3707</v>
      </c>
      <c r="H22" s="110">
        <v>13457</v>
      </c>
      <c r="I22" s="109">
        <f t="shared" si="0"/>
        <v>53424</v>
      </c>
      <c r="J22" s="124">
        <v>54103</v>
      </c>
      <c r="K22" s="125">
        <f t="shared" si="3"/>
        <v>-679</v>
      </c>
      <c r="L22" s="109">
        <v>30630</v>
      </c>
      <c r="M22" s="110">
        <v>3066</v>
      </c>
      <c r="N22" s="109">
        <f t="shared" si="4"/>
        <v>33696</v>
      </c>
      <c r="O22" s="109">
        <v>28343</v>
      </c>
      <c r="P22" s="110">
        <v>2718</v>
      </c>
      <c r="Q22" s="109">
        <f t="shared" si="1"/>
        <v>31061</v>
      </c>
      <c r="R22" s="110">
        <v>3035</v>
      </c>
      <c r="S22" s="110">
        <v>1512</v>
      </c>
      <c r="T22" s="110">
        <v>0</v>
      </c>
    </row>
    <row r="23" spans="1:20" s="161" customFormat="1" ht="15">
      <c r="A23" s="154"/>
      <c r="B23" s="155" t="s">
        <v>14</v>
      </c>
      <c r="C23" s="156">
        <f aca="true" t="shared" si="5" ref="C23:T23">SUM(C10:C22)</f>
        <v>546739</v>
      </c>
      <c r="D23" s="157">
        <f t="shared" si="5"/>
        <v>545741</v>
      </c>
      <c r="E23" s="158">
        <f t="shared" si="2"/>
        <v>-998</v>
      </c>
      <c r="F23" s="157">
        <f t="shared" si="5"/>
        <v>251143</v>
      </c>
      <c r="G23" s="157">
        <f t="shared" si="5"/>
        <v>136302</v>
      </c>
      <c r="H23" s="157">
        <f t="shared" si="5"/>
        <v>149950</v>
      </c>
      <c r="I23" s="157">
        <f t="shared" si="5"/>
        <v>537395</v>
      </c>
      <c r="J23" s="159">
        <f t="shared" si="5"/>
        <v>537347</v>
      </c>
      <c r="K23" s="160">
        <f>I23-J23</f>
        <v>48</v>
      </c>
      <c r="L23" s="157">
        <f t="shared" si="5"/>
        <v>255596</v>
      </c>
      <c r="M23" s="157">
        <f t="shared" si="5"/>
        <v>31739</v>
      </c>
      <c r="N23" s="157">
        <f t="shared" si="5"/>
        <v>287335</v>
      </c>
      <c r="O23" s="157">
        <f t="shared" si="5"/>
        <v>242400</v>
      </c>
      <c r="P23" s="157">
        <f t="shared" si="5"/>
        <v>31758</v>
      </c>
      <c r="Q23" s="157">
        <f t="shared" si="5"/>
        <v>274158</v>
      </c>
      <c r="R23" s="157">
        <f t="shared" si="5"/>
        <v>77084</v>
      </c>
      <c r="S23" s="157">
        <f t="shared" si="5"/>
        <v>27470.5</v>
      </c>
      <c r="T23" s="157">
        <f t="shared" si="5"/>
        <v>8</v>
      </c>
    </row>
    <row r="24" spans="1:20" ht="13.5">
      <c r="A24" s="18"/>
      <c r="B24" s="9"/>
      <c r="C24" s="115"/>
      <c r="D24" s="9"/>
      <c r="E24" s="9"/>
      <c r="F24" s="12"/>
      <c r="G24" s="12"/>
      <c r="H24" s="55"/>
      <c r="I24" s="55"/>
      <c r="J24" s="118"/>
      <c r="K24" s="118"/>
      <c r="L24" s="12"/>
      <c r="M24" s="12"/>
      <c r="N24" s="12"/>
      <c r="O24" s="12"/>
      <c r="P24" s="48"/>
      <c r="Q24" s="12"/>
      <c r="R24" s="48"/>
      <c r="S24" s="12"/>
      <c r="T24" s="12"/>
    </row>
    <row r="25" spans="1:20" ht="13.5">
      <c r="A25" s="18"/>
      <c r="B25" s="9"/>
      <c r="C25" s="115"/>
      <c r="D25" s="9"/>
      <c r="E25" s="9"/>
      <c r="F25" s="12"/>
      <c r="G25" s="12"/>
      <c r="H25" s="12"/>
      <c r="I25" s="12"/>
      <c r="J25" s="119"/>
      <c r="K25" s="119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3.5">
      <c r="A26" s="18"/>
      <c r="B26" s="9"/>
      <c r="C26" s="115"/>
      <c r="D26" s="9"/>
      <c r="E26" s="9"/>
      <c r="F26" s="12"/>
      <c r="G26" s="12"/>
      <c r="H26" s="12"/>
      <c r="I26" s="56"/>
      <c r="J26" s="120"/>
      <c r="K26" s="120"/>
      <c r="L26" s="12"/>
      <c r="M26" s="12"/>
      <c r="N26" s="12"/>
      <c r="O26" s="12"/>
      <c r="P26" s="12"/>
      <c r="Q26" s="177"/>
      <c r="R26" s="177"/>
      <c r="S26" s="177"/>
      <c r="T26" s="177"/>
    </row>
    <row r="27" spans="1:20" ht="13.5">
      <c r="A27" s="18"/>
      <c r="B27" s="9"/>
      <c r="C27" s="115"/>
      <c r="D27" s="9"/>
      <c r="E27" s="9"/>
      <c r="F27" s="12"/>
      <c r="G27" s="12"/>
      <c r="H27" s="12"/>
      <c r="I27" s="12"/>
      <c r="J27" s="119"/>
      <c r="K27" s="119"/>
      <c r="L27" s="12"/>
      <c r="M27" s="12"/>
      <c r="N27" s="12"/>
      <c r="O27" s="12"/>
      <c r="P27" s="12"/>
      <c r="Q27" s="177"/>
      <c r="R27" s="177"/>
      <c r="S27" s="177"/>
      <c r="T27" s="177"/>
    </row>
    <row r="34" spans="14:17" ht="16.5">
      <c r="N34" s="104"/>
      <c r="O34" s="105"/>
      <c r="P34" s="105"/>
      <c r="Q34"/>
    </row>
    <row r="35" spans="14:17" ht="16.5">
      <c r="N35" s="104"/>
      <c r="O35" s="105"/>
      <c r="P35" s="105"/>
      <c r="Q35"/>
    </row>
    <row r="36" spans="14:17" ht="16.5">
      <c r="N36" s="104"/>
      <c r="O36" s="105"/>
      <c r="P36" s="105"/>
      <c r="Q36"/>
    </row>
    <row r="37" spans="14:17" ht="16.5">
      <c r="N37" s="104"/>
      <c r="O37" s="105"/>
      <c r="P37" s="105"/>
      <c r="Q37"/>
    </row>
    <row r="38" spans="14:17" ht="16.5">
      <c r="N38" s="104"/>
      <c r="O38"/>
      <c r="P38" s="105"/>
      <c r="Q38" s="105"/>
    </row>
    <row r="39" spans="14:17" ht="16.5">
      <c r="N39" s="104"/>
      <c r="O39" s="105"/>
      <c r="P39" s="105"/>
      <c r="Q39"/>
    </row>
    <row r="40" spans="14:17" ht="16.5">
      <c r="N40" s="104"/>
      <c r="O40" s="105"/>
      <c r="P40" s="105"/>
      <c r="Q40"/>
    </row>
    <row r="41" spans="14:17" ht="16.5">
      <c r="N41" s="104"/>
      <c r="O41" s="105"/>
      <c r="P41" s="105"/>
      <c r="Q41"/>
    </row>
  </sheetData>
  <mergeCells count="21">
    <mergeCell ref="A7:A8"/>
    <mergeCell ref="C7:C8"/>
    <mergeCell ref="F9:I9"/>
    <mergeCell ref="L9:N9"/>
    <mergeCell ref="O9:Q9"/>
    <mergeCell ref="D7:D8"/>
    <mergeCell ref="J7:J8"/>
    <mergeCell ref="K7:K8"/>
    <mergeCell ref="E7:E8"/>
    <mergeCell ref="L7:N7"/>
    <mergeCell ref="O7:Q7"/>
    <mergeCell ref="Q26:T26"/>
    <mergeCell ref="Q27:T27"/>
    <mergeCell ref="A1:T1"/>
    <mergeCell ref="A4:T4"/>
    <mergeCell ref="F7:I7"/>
    <mergeCell ref="A2:T2"/>
    <mergeCell ref="R7:R8"/>
    <mergeCell ref="S7:S8"/>
    <mergeCell ref="T7:T8"/>
    <mergeCell ref="B7:B8"/>
  </mergeCells>
  <conditionalFormatting sqref="K10:K22 E10:E23">
    <cfRule type="cellIs" priority="1" dxfId="0" operator="lessThan" stopIfTrue="1">
      <formula>0</formula>
    </cfRule>
  </conditionalFormatting>
  <printOptions horizontalCentered="1"/>
  <pageMargins left="0.5" right="0.25" top="0.5" bottom="0.75" header="0.5" footer="0.5"/>
  <pageSetup horizontalDpi="600" verticalDpi="600" orientation="landscape" paperSize="9" scale="86" r:id="rId1"/>
  <headerFooter alignWithMargins="0">
    <oddHeader>&amp;RPart-I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85" zoomScaleSheetLayoutView="85" workbookViewId="0" topLeftCell="A1">
      <pane ySplit="9" topLeftCell="BM10" activePane="bottomLeft" state="frozen"/>
      <selection pane="topLeft" activeCell="A1" sqref="A1"/>
      <selection pane="bottomLeft" activeCell="N17" activeCellId="2" sqref="N15 N16 N17"/>
    </sheetView>
  </sheetViews>
  <sheetFormatPr defaultColWidth="9.140625" defaultRowHeight="12.75"/>
  <cols>
    <col min="1" max="1" width="6.140625" style="1" customWidth="1"/>
    <col min="2" max="2" width="17.00390625" style="2" customWidth="1"/>
    <col min="3" max="3" width="9.8515625" style="1" customWidth="1"/>
    <col min="4" max="4" width="10.00390625" style="1" customWidth="1"/>
    <col min="5" max="5" width="9.7109375" style="1" bestFit="1" customWidth="1"/>
    <col min="6" max="6" width="10.140625" style="1" customWidth="1"/>
    <col min="7" max="7" width="10.00390625" style="1" customWidth="1"/>
    <col min="8" max="8" width="11.00390625" style="1" bestFit="1" customWidth="1"/>
    <col min="9" max="9" width="10.7109375" style="1" bestFit="1" customWidth="1"/>
    <col min="10" max="10" width="11.421875" style="1" bestFit="1" customWidth="1"/>
    <col min="11" max="12" width="13.140625" style="1" customWidth="1"/>
    <col min="13" max="14" width="12.28125" style="1" customWidth="1"/>
    <col min="15" max="15" width="10.00390625" style="1" customWidth="1"/>
    <col min="16" max="16" width="9.57421875" style="1" bestFit="1" customWidth="1"/>
    <col min="17" max="16384" width="9.140625" style="1" customWidth="1"/>
  </cols>
  <sheetData>
    <row r="1" spans="1:15" ht="29.25" customHeight="1">
      <c r="A1" s="195" t="s">
        <v>78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s="53" customFormat="1" ht="25.5" customHeight="1">
      <c r="A2" s="198" t="s">
        <v>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3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6.5" customHeight="1">
      <c r="A4" s="196" t="s">
        <v>87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customHeight="1">
      <c r="A6" s="8" t="s">
        <v>16</v>
      </c>
      <c r="B6" s="9"/>
      <c r="C6" s="63"/>
      <c r="D6" s="10"/>
      <c r="E6" s="10"/>
      <c r="F6" s="10"/>
      <c r="G6" s="57"/>
      <c r="H6" s="10"/>
      <c r="I6" s="10"/>
      <c r="J6" s="10"/>
      <c r="K6" s="10"/>
      <c r="L6" s="10"/>
      <c r="M6" s="12"/>
      <c r="N6" s="12"/>
      <c r="O6" s="12"/>
    </row>
    <row r="7" spans="1:15" s="24" customFormat="1" ht="30" customHeight="1">
      <c r="A7" s="194" t="s">
        <v>17</v>
      </c>
      <c r="B7" s="180" t="s">
        <v>2</v>
      </c>
      <c r="C7" s="197" t="s">
        <v>33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s="25" customFormat="1" ht="14.25" customHeight="1">
      <c r="A8" s="194"/>
      <c r="B8" s="180"/>
      <c r="C8" s="181" t="s">
        <v>42</v>
      </c>
      <c r="D8" s="181"/>
      <c r="E8" s="181" t="s">
        <v>43</v>
      </c>
      <c r="F8" s="181"/>
      <c r="G8" s="192" t="s">
        <v>20</v>
      </c>
      <c r="H8" s="193"/>
      <c r="I8" s="181" t="s">
        <v>46</v>
      </c>
      <c r="J8" s="181"/>
      <c r="K8" s="181" t="s">
        <v>47</v>
      </c>
      <c r="L8" s="14"/>
      <c r="M8" s="181" t="s">
        <v>80</v>
      </c>
      <c r="N8" s="14"/>
      <c r="O8" s="181" t="s">
        <v>48</v>
      </c>
    </row>
    <row r="9" spans="1:15" s="25" customFormat="1" ht="45" customHeight="1">
      <c r="A9" s="194"/>
      <c r="B9" s="180"/>
      <c r="C9" s="41" t="s">
        <v>44</v>
      </c>
      <c r="D9" s="41" t="s">
        <v>45</v>
      </c>
      <c r="E9" s="41" t="s">
        <v>44</v>
      </c>
      <c r="F9" s="41" t="s">
        <v>45</v>
      </c>
      <c r="G9" s="41" t="s">
        <v>44</v>
      </c>
      <c r="H9" s="41" t="s">
        <v>45</v>
      </c>
      <c r="I9" s="14" t="s">
        <v>73</v>
      </c>
      <c r="J9" s="14" t="s">
        <v>74</v>
      </c>
      <c r="K9" s="181"/>
      <c r="L9" s="14"/>
      <c r="M9" s="181"/>
      <c r="N9" s="14"/>
      <c r="O9" s="181"/>
    </row>
    <row r="10" spans="1:15" s="4" customFormat="1" ht="14.25">
      <c r="A10" s="50">
        <v>1</v>
      </c>
      <c r="B10" s="51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0">
        <v>11</v>
      </c>
      <c r="L10" s="50"/>
      <c r="M10" s="50">
        <v>12</v>
      </c>
      <c r="N10" s="50"/>
      <c r="O10" s="50">
        <v>13</v>
      </c>
    </row>
    <row r="11" spans="1:18" s="132" customFormat="1" ht="15">
      <c r="A11" s="134">
        <v>1</v>
      </c>
      <c r="B11" s="135" t="s">
        <v>12</v>
      </c>
      <c r="C11" s="149">
        <v>7161</v>
      </c>
      <c r="D11" s="130">
        <v>1.0743</v>
      </c>
      <c r="E11" s="149">
        <v>2453</v>
      </c>
      <c r="F11" s="130">
        <v>0.30931</v>
      </c>
      <c r="G11" s="149">
        <v>2655</v>
      </c>
      <c r="H11" s="130">
        <v>0.37091</v>
      </c>
      <c r="I11" s="129">
        <f>C11+E11+G11</f>
        <v>12269</v>
      </c>
      <c r="J11" s="130">
        <f>D11+F11+H11</f>
        <v>1.75452</v>
      </c>
      <c r="K11" s="149">
        <v>59965</v>
      </c>
      <c r="L11" s="149">
        <v>1195</v>
      </c>
      <c r="M11" s="149">
        <v>1358</v>
      </c>
      <c r="N11" s="149">
        <f>M11-L11</f>
        <v>163</v>
      </c>
      <c r="O11" s="150">
        <v>25</v>
      </c>
      <c r="P11" s="132">
        <f>J11*70</f>
        <v>122.8164</v>
      </c>
      <c r="Q11" s="132">
        <v>99.66126</v>
      </c>
      <c r="R11" s="132">
        <f>P11-Q11</f>
        <v>23.155140000000003</v>
      </c>
    </row>
    <row r="12" spans="1:18" s="132" customFormat="1" ht="15">
      <c r="A12" s="134">
        <v>2</v>
      </c>
      <c r="B12" s="135" t="s">
        <v>13</v>
      </c>
      <c r="C12" s="149">
        <v>11235.8</v>
      </c>
      <c r="D12" s="130">
        <v>0.377365878218894</v>
      </c>
      <c r="E12" s="149">
        <v>2248.24</v>
      </c>
      <c r="F12" s="130">
        <v>0.2184749821267281</v>
      </c>
      <c r="G12" s="149">
        <v>6920.96</v>
      </c>
      <c r="H12" s="130">
        <v>0.5724745520967742</v>
      </c>
      <c r="I12" s="129">
        <f aca="true" t="shared" si="0" ref="I12:I17">C12+E12+G12</f>
        <v>20405</v>
      </c>
      <c r="J12" s="130">
        <f aca="true" t="shared" si="1" ref="J12:J17">D12+F12+H12</f>
        <v>1.1683154124423965</v>
      </c>
      <c r="K12" s="149">
        <v>19507</v>
      </c>
      <c r="L12" s="149">
        <v>2220</v>
      </c>
      <c r="M12" s="149">
        <v>2220</v>
      </c>
      <c r="N12" s="149">
        <f aca="true" t="shared" si="2" ref="N12:N23">M12-L12</f>
        <v>0</v>
      </c>
      <c r="O12" s="150">
        <v>257</v>
      </c>
      <c r="P12" s="132">
        <f>J12*70</f>
        <v>81.78207887096775</v>
      </c>
      <c r="Q12" s="132">
        <v>56.75555</v>
      </c>
      <c r="R12" s="133">
        <f aca="true" t="shared" si="3" ref="R12:R23">P12-Q12</f>
        <v>25.026528870967752</v>
      </c>
    </row>
    <row r="13" spans="1:18" s="132" customFormat="1" ht="15">
      <c r="A13" s="134">
        <v>3</v>
      </c>
      <c r="B13" s="135" t="s">
        <v>5</v>
      </c>
      <c r="C13" s="149">
        <v>16233</v>
      </c>
      <c r="D13" s="130">
        <v>1.10592</v>
      </c>
      <c r="E13" s="149">
        <v>13024</v>
      </c>
      <c r="F13" s="130">
        <v>1.36006</v>
      </c>
      <c r="G13" s="149">
        <v>13467</v>
      </c>
      <c r="H13" s="130">
        <v>0.82476</v>
      </c>
      <c r="I13" s="129">
        <f>C13+E13+G13</f>
        <v>42724</v>
      </c>
      <c r="J13" s="130">
        <f t="shared" si="1"/>
        <v>3.29074</v>
      </c>
      <c r="K13" s="149">
        <v>94137</v>
      </c>
      <c r="L13" s="149">
        <v>1477</v>
      </c>
      <c r="M13" s="149">
        <v>2840</v>
      </c>
      <c r="N13" s="149">
        <f t="shared" si="2"/>
        <v>1363</v>
      </c>
      <c r="O13" s="150">
        <v>78</v>
      </c>
      <c r="P13" s="132">
        <f aca="true" t="shared" si="4" ref="P13:P23">J13*70</f>
        <v>230.3518</v>
      </c>
      <c r="Q13" s="132">
        <v>124.82662</v>
      </c>
      <c r="R13" s="132">
        <f t="shared" si="3"/>
        <v>105.52517999999999</v>
      </c>
    </row>
    <row r="14" spans="1:18" s="132" customFormat="1" ht="15">
      <c r="A14" s="134">
        <v>4</v>
      </c>
      <c r="B14" s="135" t="s">
        <v>9</v>
      </c>
      <c r="C14" s="149">
        <v>7176</v>
      </c>
      <c r="D14" s="130">
        <v>0.95776</v>
      </c>
      <c r="E14" s="149">
        <v>4936</v>
      </c>
      <c r="F14" s="130">
        <v>0.44227</v>
      </c>
      <c r="G14" s="149">
        <v>6312</v>
      </c>
      <c r="H14" s="130">
        <v>0.6819</v>
      </c>
      <c r="I14" s="129">
        <f t="shared" si="0"/>
        <v>18424</v>
      </c>
      <c r="J14" s="130">
        <f t="shared" si="1"/>
        <v>2.08193</v>
      </c>
      <c r="K14" s="149">
        <v>74401</v>
      </c>
      <c r="L14" s="149">
        <v>1094</v>
      </c>
      <c r="M14" s="149">
        <v>1323</v>
      </c>
      <c r="N14" s="149">
        <f t="shared" si="2"/>
        <v>229</v>
      </c>
      <c r="O14" s="150">
        <v>7</v>
      </c>
      <c r="P14" s="132">
        <f t="shared" si="4"/>
        <v>145.7351</v>
      </c>
      <c r="Q14" s="132">
        <v>80.87679</v>
      </c>
      <c r="R14" s="132">
        <f t="shared" si="3"/>
        <v>64.85830999999999</v>
      </c>
    </row>
    <row r="15" spans="1:18" s="132" customFormat="1" ht="15">
      <c r="A15" s="134">
        <v>5</v>
      </c>
      <c r="B15" s="135" t="s">
        <v>11</v>
      </c>
      <c r="C15" s="149">
        <v>5761</v>
      </c>
      <c r="D15" s="130">
        <v>0.7756</v>
      </c>
      <c r="E15" s="149">
        <v>18451</v>
      </c>
      <c r="F15" s="130">
        <v>1.65524</v>
      </c>
      <c r="G15" s="149">
        <v>9197</v>
      </c>
      <c r="H15" s="130">
        <v>1.419685</v>
      </c>
      <c r="I15" s="129">
        <f t="shared" si="0"/>
        <v>33409</v>
      </c>
      <c r="J15" s="130">
        <f t="shared" si="1"/>
        <v>3.850525</v>
      </c>
      <c r="K15" s="149">
        <v>87460.5</v>
      </c>
      <c r="L15" s="149">
        <v>3456</v>
      </c>
      <c r="M15" s="149">
        <v>1590</v>
      </c>
      <c r="N15" s="149">
        <f t="shared" si="2"/>
        <v>-1866</v>
      </c>
      <c r="O15" s="150">
        <v>50</v>
      </c>
      <c r="P15" s="132">
        <f t="shared" si="4"/>
        <v>269.53675000000004</v>
      </c>
      <c r="Q15" s="132">
        <v>124.9542</v>
      </c>
      <c r="R15" s="132">
        <f t="shared" si="3"/>
        <v>144.58255000000003</v>
      </c>
    </row>
    <row r="16" spans="1:18" s="132" customFormat="1" ht="15">
      <c r="A16" s="134">
        <v>6</v>
      </c>
      <c r="B16" s="135" t="s">
        <v>1</v>
      </c>
      <c r="C16" s="149">
        <v>6758</v>
      </c>
      <c r="D16" s="130">
        <v>0.62185</v>
      </c>
      <c r="E16" s="149">
        <v>6039</v>
      </c>
      <c r="F16" s="130">
        <v>0.55591</v>
      </c>
      <c r="G16" s="149">
        <v>3181</v>
      </c>
      <c r="H16" s="130">
        <v>0.29054</v>
      </c>
      <c r="I16" s="129">
        <f t="shared" si="0"/>
        <v>15978</v>
      </c>
      <c r="J16" s="130">
        <f t="shared" si="1"/>
        <v>1.4683000000000002</v>
      </c>
      <c r="K16" s="149">
        <v>30840</v>
      </c>
      <c r="L16" s="149">
        <v>3831</v>
      </c>
      <c r="M16" s="149">
        <v>3652</v>
      </c>
      <c r="N16" s="149">
        <f t="shared" si="2"/>
        <v>-179</v>
      </c>
      <c r="O16" s="150">
        <v>29</v>
      </c>
      <c r="P16" s="132">
        <f t="shared" si="4"/>
        <v>102.781</v>
      </c>
      <c r="Q16" s="132">
        <v>48.33766</v>
      </c>
      <c r="R16" s="132">
        <f t="shared" si="3"/>
        <v>54.443340000000006</v>
      </c>
    </row>
    <row r="17" spans="1:18" s="132" customFormat="1" ht="15">
      <c r="A17" s="134">
        <v>7</v>
      </c>
      <c r="B17" s="135" t="s">
        <v>10</v>
      </c>
      <c r="C17" s="149">
        <v>3345</v>
      </c>
      <c r="D17" s="130">
        <v>0.525055</v>
      </c>
      <c r="E17" s="149">
        <v>7882</v>
      </c>
      <c r="F17" s="130">
        <v>1.3078</v>
      </c>
      <c r="G17" s="149">
        <v>5062</v>
      </c>
      <c r="H17" s="130">
        <v>0.66278</v>
      </c>
      <c r="I17" s="129">
        <f t="shared" si="0"/>
        <v>16289</v>
      </c>
      <c r="J17" s="130">
        <f t="shared" si="1"/>
        <v>2.495635</v>
      </c>
      <c r="K17" s="149">
        <v>78205.9</v>
      </c>
      <c r="L17" s="149">
        <v>1094</v>
      </c>
      <c r="M17" s="149">
        <v>479</v>
      </c>
      <c r="N17" s="149">
        <f t="shared" si="2"/>
        <v>-615</v>
      </c>
      <c r="O17" s="150">
        <v>68</v>
      </c>
      <c r="P17" s="132">
        <f t="shared" si="4"/>
        <v>174.69445000000002</v>
      </c>
      <c r="Q17" s="132">
        <v>72.36621</v>
      </c>
      <c r="R17" s="132">
        <f t="shared" si="3"/>
        <v>102.32824000000002</v>
      </c>
    </row>
    <row r="18" spans="1:18" s="113" customFormat="1" ht="15">
      <c r="A18" s="107">
        <v>8</v>
      </c>
      <c r="B18" s="108" t="s">
        <v>6</v>
      </c>
      <c r="C18" s="126">
        <v>5586</v>
      </c>
      <c r="D18" s="127">
        <v>0.5262</v>
      </c>
      <c r="E18" s="126">
        <v>6111</v>
      </c>
      <c r="F18" s="127">
        <v>0.60712</v>
      </c>
      <c r="G18" s="126">
        <v>6809</v>
      </c>
      <c r="H18" s="128">
        <v>0.65509</v>
      </c>
      <c r="I18" s="129">
        <f aca="true" t="shared" si="5" ref="I18:I23">C18+E18+G18</f>
        <v>18506</v>
      </c>
      <c r="J18" s="130">
        <f aca="true" t="shared" si="6" ref="J18:J23">D18+F18+H18</f>
        <v>1.7884099999999998</v>
      </c>
      <c r="K18" s="131">
        <v>41692</v>
      </c>
      <c r="L18" s="131">
        <v>1197</v>
      </c>
      <c r="M18" s="131">
        <v>1345</v>
      </c>
      <c r="N18" s="149">
        <f t="shared" si="2"/>
        <v>148</v>
      </c>
      <c r="O18" s="131">
        <v>39</v>
      </c>
      <c r="P18" s="132">
        <f t="shared" si="4"/>
        <v>125.18869999999998</v>
      </c>
      <c r="Q18" s="113">
        <v>89.05026</v>
      </c>
      <c r="R18" s="133">
        <f t="shared" si="3"/>
        <v>36.13843999999999</v>
      </c>
    </row>
    <row r="19" spans="1:18" s="132" customFormat="1" ht="15">
      <c r="A19" s="134">
        <v>9</v>
      </c>
      <c r="B19" s="173" t="s">
        <v>7</v>
      </c>
      <c r="C19" s="149">
        <v>3097</v>
      </c>
      <c r="D19" s="130">
        <v>0.31413</v>
      </c>
      <c r="E19" s="149">
        <v>4571</v>
      </c>
      <c r="F19" s="140">
        <v>0.46078</v>
      </c>
      <c r="G19" s="152">
        <v>3514</v>
      </c>
      <c r="H19" s="140">
        <v>0.297615</v>
      </c>
      <c r="I19" s="129">
        <f t="shared" si="5"/>
        <v>11182</v>
      </c>
      <c r="J19" s="130">
        <f t="shared" si="6"/>
        <v>1.072525</v>
      </c>
      <c r="K19" s="149">
        <v>42137</v>
      </c>
      <c r="L19" s="149">
        <v>725</v>
      </c>
      <c r="M19" s="149">
        <v>995</v>
      </c>
      <c r="N19" s="149">
        <f t="shared" si="2"/>
        <v>270</v>
      </c>
      <c r="O19" s="150">
        <v>87</v>
      </c>
      <c r="P19" s="132">
        <f t="shared" si="4"/>
        <v>75.07674999999999</v>
      </c>
      <c r="Q19" s="132">
        <v>43.51732</v>
      </c>
      <c r="R19" s="132">
        <f t="shared" si="3"/>
        <v>31.559429999999992</v>
      </c>
    </row>
    <row r="20" spans="1:18" s="132" customFormat="1" ht="15">
      <c r="A20" s="134">
        <v>10</v>
      </c>
      <c r="B20" s="135" t="s">
        <v>0</v>
      </c>
      <c r="C20" s="149">
        <v>19580</v>
      </c>
      <c r="D20" s="130">
        <v>1.29162</v>
      </c>
      <c r="E20" s="149">
        <v>726</v>
      </c>
      <c r="F20" s="130">
        <v>0.06237</v>
      </c>
      <c r="G20" s="149">
        <v>5800</v>
      </c>
      <c r="H20" s="140">
        <v>0.46141</v>
      </c>
      <c r="I20" s="129">
        <f>C20+E20+G20</f>
        <v>26106</v>
      </c>
      <c r="J20" s="130">
        <f>D20+F20+H20</f>
        <v>1.8154</v>
      </c>
      <c r="K20" s="149">
        <v>41880</v>
      </c>
      <c r="L20" s="149">
        <v>2858</v>
      </c>
      <c r="M20" s="149">
        <v>3066</v>
      </c>
      <c r="N20" s="149">
        <f t="shared" si="2"/>
        <v>208</v>
      </c>
      <c r="O20" s="150">
        <v>441</v>
      </c>
      <c r="P20" s="132">
        <f t="shared" si="4"/>
        <v>127.07799999999999</v>
      </c>
      <c r="Q20" s="132">
        <v>73.95239</v>
      </c>
      <c r="R20" s="133">
        <f t="shared" si="3"/>
        <v>53.125609999999995</v>
      </c>
    </row>
    <row r="21" spans="1:18" s="132" customFormat="1" ht="15">
      <c r="A21" s="134">
        <v>11</v>
      </c>
      <c r="B21" s="135" t="s">
        <v>8</v>
      </c>
      <c r="C21" s="149">
        <v>2396</v>
      </c>
      <c r="D21" s="130">
        <v>0.25343</v>
      </c>
      <c r="E21" s="149">
        <v>5480</v>
      </c>
      <c r="F21" s="130">
        <v>0.50705</v>
      </c>
      <c r="G21" s="149">
        <v>4049</v>
      </c>
      <c r="H21" s="140">
        <v>0.35554</v>
      </c>
      <c r="I21" s="129">
        <f t="shared" si="5"/>
        <v>11925</v>
      </c>
      <c r="J21" s="130">
        <f t="shared" si="6"/>
        <v>1.11602</v>
      </c>
      <c r="K21" s="152">
        <v>30612</v>
      </c>
      <c r="L21" s="152">
        <v>451</v>
      </c>
      <c r="M21" s="150">
        <v>451</v>
      </c>
      <c r="N21" s="149">
        <f t="shared" si="2"/>
        <v>0</v>
      </c>
      <c r="O21" s="150">
        <v>0</v>
      </c>
      <c r="P21" s="132">
        <f t="shared" si="4"/>
        <v>78.1214</v>
      </c>
      <c r="Q21" s="132">
        <v>39.10984</v>
      </c>
      <c r="R21" s="133">
        <f t="shared" si="3"/>
        <v>39.011559999999996</v>
      </c>
    </row>
    <row r="22" spans="1:18" s="132" customFormat="1" ht="15">
      <c r="A22" s="134">
        <v>12</v>
      </c>
      <c r="B22" s="135" t="s">
        <v>4</v>
      </c>
      <c r="C22" s="149">
        <v>8469</v>
      </c>
      <c r="D22" s="130">
        <v>0.83274</v>
      </c>
      <c r="E22" s="149">
        <v>1625</v>
      </c>
      <c r="F22" s="130">
        <v>0.35671</v>
      </c>
      <c r="G22" s="149">
        <v>6704</v>
      </c>
      <c r="H22" s="130">
        <v>0.57772</v>
      </c>
      <c r="I22" s="129">
        <f t="shared" si="5"/>
        <v>16798</v>
      </c>
      <c r="J22" s="130">
        <f t="shared" si="6"/>
        <v>1.7671700000000001</v>
      </c>
      <c r="K22" s="149">
        <v>58557</v>
      </c>
      <c r="L22" s="149">
        <v>2727</v>
      </c>
      <c r="M22" s="149">
        <v>3018</v>
      </c>
      <c r="N22" s="149">
        <f t="shared" si="2"/>
        <v>291</v>
      </c>
      <c r="O22" s="150">
        <v>13</v>
      </c>
      <c r="P22" s="132">
        <f t="shared" si="4"/>
        <v>123.70190000000001</v>
      </c>
      <c r="Q22" s="132">
        <v>99.67648</v>
      </c>
      <c r="R22" s="132">
        <f t="shared" si="3"/>
        <v>24.02542000000001</v>
      </c>
    </row>
    <row r="23" spans="1:18" s="132" customFormat="1" ht="15">
      <c r="A23" s="134">
        <v>13</v>
      </c>
      <c r="B23" s="135" t="s">
        <v>3</v>
      </c>
      <c r="C23" s="149">
        <v>20026</v>
      </c>
      <c r="D23" s="130">
        <v>1.21112</v>
      </c>
      <c r="E23" s="149">
        <v>1643</v>
      </c>
      <c r="F23" s="130">
        <v>0.11673</v>
      </c>
      <c r="G23" s="149">
        <v>6616</v>
      </c>
      <c r="H23" s="130">
        <v>0.37272</v>
      </c>
      <c r="I23" s="129">
        <f t="shared" si="5"/>
        <v>28285</v>
      </c>
      <c r="J23" s="130">
        <f t="shared" si="6"/>
        <v>1.70057</v>
      </c>
      <c r="K23" s="149">
        <v>37368</v>
      </c>
      <c r="L23" s="149">
        <v>1074</v>
      </c>
      <c r="M23" s="149">
        <v>1169</v>
      </c>
      <c r="N23" s="149">
        <f t="shared" si="2"/>
        <v>95</v>
      </c>
      <c r="O23" s="150">
        <v>145</v>
      </c>
      <c r="P23" s="132">
        <f t="shared" si="4"/>
        <v>119.03989999999999</v>
      </c>
      <c r="Q23" s="132">
        <v>62.81709</v>
      </c>
      <c r="R23" s="174">
        <f t="shared" si="3"/>
        <v>56.22280999999999</v>
      </c>
    </row>
    <row r="24" spans="1:18" ht="19.5" customHeight="1">
      <c r="A24" s="16"/>
      <c r="B24" s="17" t="s">
        <v>14</v>
      </c>
      <c r="C24" s="42">
        <f aca="true" t="shared" si="7" ref="C24:O24">SUM(C11:C23)</f>
        <v>116823.8</v>
      </c>
      <c r="D24" s="33">
        <f t="shared" si="7"/>
        <v>9.867090878218892</v>
      </c>
      <c r="E24" s="42">
        <f t="shared" si="7"/>
        <v>75189.23999999999</v>
      </c>
      <c r="F24" s="33">
        <f t="shared" si="7"/>
        <v>7.959824982126728</v>
      </c>
      <c r="G24" s="42">
        <f t="shared" si="7"/>
        <v>80286.95999999999</v>
      </c>
      <c r="H24" s="33">
        <f t="shared" si="7"/>
        <v>7.543144552096775</v>
      </c>
      <c r="I24" s="42">
        <f>SUM(I11:I23)</f>
        <v>272300</v>
      </c>
      <c r="J24" s="80">
        <f>SUM(J11:J23)</f>
        <v>25.370060412442392</v>
      </c>
      <c r="K24" s="42">
        <f t="shared" si="7"/>
        <v>696762.4</v>
      </c>
      <c r="L24" s="42"/>
      <c r="M24" s="42">
        <f>SUM(M11:M23)</f>
        <v>23506</v>
      </c>
      <c r="N24" s="42"/>
      <c r="O24" s="66">
        <f t="shared" si="7"/>
        <v>1239</v>
      </c>
      <c r="P24" s="1">
        <f>J24*68</f>
        <v>1725.1641080460827</v>
      </c>
      <c r="R24" s="2">
        <f>SUM(R11:R23)</f>
        <v>760.002558870968</v>
      </c>
    </row>
    <row r="25" spans="1:16" ht="13.5">
      <c r="A25" s="12"/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">
        <f>J25*68</f>
        <v>0</v>
      </c>
    </row>
    <row r="26" spans="1:15" ht="13.5">
      <c r="A26" s="12"/>
      <c r="B26" s="72" t="s">
        <v>81</v>
      </c>
      <c r="C26" s="73"/>
      <c r="D26" s="74"/>
      <c r="E26" s="70"/>
      <c r="F26" s="68"/>
      <c r="G26" s="67"/>
      <c r="H26" s="58"/>
      <c r="I26" s="60"/>
      <c r="J26" s="60"/>
      <c r="K26" s="12"/>
      <c r="L26" s="12"/>
      <c r="M26" s="34"/>
      <c r="N26" s="34"/>
      <c r="O26" s="12"/>
    </row>
    <row r="27" spans="1:15" ht="12.75" customHeight="1">
      <c r="A27" s="12"/>
      <c r="B27" s="9"/>
      <c r="C27" s="59"/>
      <c r="D27" s="61"/>
      <c r="E27" s="59"/>
      <c r="F27" s="61"/>
      <c r="G27" s="59"/>
      <c r="H27" s="67"/>
      <c r="I27" s="59"/>
      <c r="J27" s="59"/>
      <c r="K27" s="12"/>
      <c r="L27" s="12"/>
      <c r="M27" s="12"/>
      <c r="N27" s="12"/>
      <c r="O27" s="12"/>
    </row>
    <row r="28" spans="1:15" ht="15">
      <c r="A28" s="12"/>
      <c r="B28" s="9"/>
      <c r="C28" s="12"/>
      <c r="D28" s="12"/>
      <c r="E28" s="12"/>
      <c r="F28" s="12"/>
      <c r="G28" s="12"/>
      <c r="H28" s="12"/>
      <c r="I28" s="12"/>
      <c r="J28" s="12"/>
      <c r="K28" s="191"/>
      <c r="L28" s="191"/>
      <c r="M28" s="191"/>
      <c r="N28" s="191"/>
      <c r="O28" s="191"/>
    </row>
    <row r="29" spans="1:15" ht="13.5">
      <c r="A29" s="12"/>
      <c r="B29" s="9"/>
      <c r="C29" s="12"/>
      <c r="D29" s="12"/>
      <c r="E29" s="12"/>
      <c r="F29" s="12"/>
      <c r="G29" s="12"/>
      <c r="H29" s="12"/>
      <c r="I29" s="12"/>
      <c r="J29" s="12"/>
      <c r="K29" s="177"/>
      <c r="L29" s="177"/>
      <c r="M29" s="177"/>
      <c r="N29" s="177"/>
      <c r="O29" s="177"/>
    </row>
  </sheetData>
  <mergeCells count="15">
    <mergeCell ref="K29:O29"/>
    <mergeCell ref="A7:A9"/>
    <mergeCell ref="A1:O1"/>
    <mergeCell ref="A4:O4"/>
    <mergeCell ref="B7:B9"/>
    <mergeCell ref="C7:O7"/>
    <mergeCell ref="M8:M9"/>
    <mergeCell ref="O8:O9"/>
    <mergeCell ref="A2:O2"/>
    <mergeCell ref="E8:F8"/>
    <mergeCell ref="K28:O28"/>
    <mergeCell ref="C8:D8"/>
    <mergeCell ref="I8:J8"/>
    <mergeCell ref="K8:K9"/>
    <mergeCell ref="G8:H8"/>
  </mergeCells>
  <printOptions horizontalCentered="1"/>
  <pageMargins left="0.5" right="0.25" top="0.75" bottom="0.75" header="0.5" footer="0.5"/>
  <pageSetup horizontalDpi="600" verticalDpi="600" orientation="landscape" paperSize="9" r:id="rId1"/>
  <headerFooter alignWithMargins="0">
    <oddHeader>&amp;RPart-II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85" zoomScaleSheetLayoutView="85" workbookViewId="0" topLeftCell="A1">
      <pane xSplit="3" ySplit="11" topLeftCell="I2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24" sqref="M24"/>
    </sheetView>
  </sheetViews>
  <sheetFormatPr defaultColWidth="9.140625" defaultRowHeight="12.75"/>
  <cols>
    <col min="1" max="1" width="4.57421875" style="1" customWidth="1"/>
    <col min="2" max="2" width="17.7109375" style="2" customWidth="1"/>
    <col min="3" max="3" width="11.7109375" style="1" hidden="1" customWidth="1"/>
    <col min="4" max="4" width="12.421875" style="1" customWidth="1"/>
    <col min="5" max="5" width="13.7109375" style="3" customWidth="1"/>
    <col min="6" max="13" width="11.7109375" style="1" customWidth="1"/>
    <col min="14" max="14" width="11.8515625" style="1" customWidth="1"/>
    <col min="15" max="15" width="11.00390625" style="1" customWidth="1"/>
    <col min="16" max="16" width="13.8515625" style="1" customWidth="1"/>
    <col min="17" max="17" width="13.7109375" style="1" customWidth="1"/>
    <col min="18" max="18" width="0.13671875" style="1" hidden="1" customWidth="1"/>
    <col min="19" max="19" width="12.00390625" style="1" hidden="1" customWidth="1"/>
    <col min="20" max="20" width="11.7109375" style="1" bestFit="1" customWidth="1"/>
    <col min="21" max="21" width="11.421875" style="1" bestFit="1" customWidth="1"/>
    <col min="22" max="22" width="9.140625" style="1" customWidth="1"/>
    <col min="23" max="23" width="9.28125" style="1" bestFit="1" customWidth="1"/>
    <col min="24" max="16384" width="9.140625" style="1" customWidth="1"/>
  </cols>
  <sheetData>
    <row r="1" spans="1:19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99"/>
      <c r="Q1" s="199"/>
      <c r="R1" s="5"/>
      <c r="S1" s="5"/>
    </row>
    <row r="2" spans="1:17" ht="31.5" customHeight="1">
      <c r="A2" s="201" t="s">
        <v>82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203" t="s">
        <v>19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7"/>
    </row>
    <row r="6" spans="1:17" ht="20.25" customHeight="1">
      <c r="A6" s="179" t="s">
        <v>88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9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38"/>
      <c r="O8" s="10"/>
      <c r="P8" s="10"/>
      <c r="Q8" s="19" t="s">
        <v>30</v>
      </c>
      <c r="R8" s="10"/>
      <c r="S8" s="10"/>
    </row>
    <row r="9" spans="1:19" s="22" customFormat="1" ht="43.5" customHeight="1">
      <c r="A9" s="180" t="s">
        <v>17</v>
      </c>
      <c r="B9" s="180" t="s">
        <v>2</v>
      </c>
      <c r="C9" s="21" t="s">
        <v>15</v>
      </c>
      <c r="D9" s="180" t="s">
        <v>79</v>
      </c>
      <c r="E9" s="180" t="s">
        <v>35</v>
      </c>
      <c r="F9" s="180"/>
      <c r="G9" s="180" t="s">
        <v>39</v>
      </c>
      <c r="H9" s="180"/>
      <c r="I9" s="180" t="s">
        <v>40</v>
      </c>
      <c r="J9" s="180"/>
      <c r="K9" s="180" t="s">
        <v>23</v>
      </c>
      <c r="L9" s="180" t="s">
        <v>31</v>
      </c>
      <c r="M9" s="200" t="s">
        <v>24</v>
      </c>
      <c r="N9" s="200"/>
      <c r="O9" s="200"/>
      <c r="P9" s="200"/>
      <c r="Q9" s="200"/>
      <c r="R9" s="200"/>
      <c r="S9" s="200"/>
    </row>
    <row r="10" spans="1:19" s="22" customFormat="1" ht="57.75" customHeight="1">
      <c r="A10" s="180"/>
      <c r="B10" s="180"/>
      <c r="C10" s="21"/>
      <c r="D10" s="180"/>
      <c r="E10" s="26" t="s">
        <v>21</v>
      </c>
      <c r="F10" s="26" t="s">
        <v>22</v>
      </c>
      <c r="G10" s="26" t="s">
        <v>21</v>
      </c>
      <c r="H10" s="26" t="s">
        <v>22</v>
      </c>
      <c r="I10" s="26" t="s">
        <v>21</v>
      </c>
      <c r="J10" s="26" t="s">
        <v>22</v>
      </c>
      <c r="K10" s="180"/>
      <c r="L10" s="180"/>
      <c r="M10" s="26" t="s">
        <v>25</v>
      </c>
      <c r="N10" s="26" t="s">
        <v>26</v>
      </c>
      <c r="O10" s="26" t="s">
        <v>34</v>
      </c>
      <c r="P10" s="26" t="s">
        <v>27</v>
      </c>
      <c r="Q10" s="27" t="s">
        <v>32</v>
      </c>
      <c r="R10" s="23"/>
      <c r="S10" s="23"/>
    </row>
    <row r="11" spans="1:22" s="12" customFormat="1" ht="12.75">
      <c r="A11" s="13"/>
      <c r="B11" s="65">
        <v>1</v>
      </c>
      <c r="C11" s="14"/>
      <c r="D11" s="14">
        <v>2</v>
      </c>
      <c r="E11" s="65">
        <v>3</v>
      </c>
      <c r="F11" s="14">
        <v>4</v>
      </c>
      <c r="G11" s="65">
        <v>5</v>
      </c>
      <c r="H11" s="14">
        <v>6</v>
      </c>
      <c r="I11" s="65">
        <v>5</v>
      </c>
      <c r="J11" s="14">
        <v>6</v>
      </c>
      <c r="K11" s="65">
        <v>7</v>
      </c>
      <c r="L11" s="14">
        <v>8</v>
      </c>
      <c r="M11" s="65">
        <v>9</v>
      </c>
      <c r="N11" s="14">
        <v>10</v>
      </c>
      <c r="O11" s="65">
        <v>11</v>
      </c>
      <c r="P11" s="14">
        <v>12</v>
      </c>
      <c r="Q11" s="65">
        <v>13</v>
      </c>
      <c r="R11" s="16"/>
      <c r="S11" s="16"/>
      <c r="T11" s="34">
        <f>M21/68</f>
        <v>1.889693676470588</v>
      </c>
      <c r="U11" s="34"/>
      <c r="V11" s="34"/>
    </row>
    <row r="12" spans="1:23" s="141" customFormat="1" ht="15">
      <c r="A12" s="134">
        <v>1</v>
      </c>
      <c r="B12" s="135" t="s">
        <v>12</v>
      </c>
      <c r="C12" s="136">
        <v>2912</v>
      </c>
      <c r="D12" s="130">
        <v>77.7490114</v>
      </c>
      <c r="E12" s="136"/>
      <c r="F12" s="136"/>
      <c r="G12" s="137"/>
      <c r="H12" s="136"/>
      <c r="I12" s="137">
        <v>236.70378</v>
      </c>
      <c r="J12" s="136"/>
      <c r="K12" s="130">
        <v>0.5616983</v>
      </c>
      <c r="L12" s="130">
        <f>SUM(D12:K12)</f>
        <v>315.0144897</v>
      </c>
      <c r="M12" s="130">
        <v>120.78764</v>
      </c>
      <c r="N12" s="130">
        <v>4.39863</v>
      </c>
      <c r="O12" s="130">
        <v>17.81885</v>
      </c>
      <c r="P12" s="130">
        <v>2.4253</v>
      </c>
      <c r="Q12" s="130">
        <f aca="true" t="shared" si="0" ref="Q12:Q24">SUM(M12:P12)</f>
        <v>145.43042</v>
      </c>
      <c r="R12" s="138"/>
      <c r="S12" s="138"/>
      <c r="T12" s="139">
        <v>0.714</v>
      </c>
      <c r="U12" s="151">
        <f>M12-T12</f>
        <v>120.07364</v>
      </c>
      <c r="V12" s="141">
        <v>127.23206</v>
      </c>
      <c r="W12" s="171">
        <f>Q12-V12</f>
        <v>18.198359999999994</v>
      </c>
    </row>
    <row r="13" spans="1:23" s="141" customFormat="1" ht="15">
      <c r="A13" s="134">
        <v>2</v>
      </c>
      <c r="B13" s="135" t="s">
        <v>13</v>
      </c>
      <c r="C13" s="136">
        <v>4447</v>
      </c>
      <c r="D13" s="130">
        <v>101.55124</v>
      </c>
      <c r="E13" s="136">
        <v>6.85115</v>
      </c>
      <c r="F13" s="136"/>
      <c r="G13" s="137"/>
      <c r="H13" s="136"/>
      <c r="I13" s="137">
        <f>180.11018+0.90267</f>
        <v>181.01285000000001</v>
      </c>
      <c r="J13" s="136"/>
      <c r="K13" s="136">
        <v>0.12447</v>
      </c>
      <c r="L13" s="130">
        <f aca="true" t="shared" si="1" ref="L13:L24">SUM(D13:K13)</f>
        <v>289.53971</v>
      </c>
      <c r="M13" s="130">
        <v>81.25163</v>
      </c>
      <c r="N13" s="130">
        <v>2.83909</v>
      </c>
      <c r="O13" s="130">
        <v>54.28182</v>
      </c>
      <c r="P13" s="130">
        <v>0.55654</v>
      </c>
      <c r="Q13" s="130">
        <f t="shared" si="0"/>
        <v>138.92908000000003</v>
      </c>
      <c r="R13" s="138"/>
      <c r="S13" s="138"/>
      <c r="T13" s="139">
        <v>0.9044</v>
      </c>
      <c r="U13" s="151">
        <f aca="true" t="shared" si="2" ref="U13:U24">M13-T13</f>
        <v>80.34723000000001</v>
      </c>
      <c r="V13" s="141">
        <v>124.32488000000001</v>
      </c>
      <c r="W13" s="171">
        <f aca="true" t="shared" si="3" ref="W13:W24">Q13-V13</f>
        <v>14.60420000000002</v>
      </c>
    </row>
    <row r="14" spans="1:23" s="141" customFormat="1" ht="15">
      <c r="A14" s="134">
        <v>3</v>
      </c>
      <c r="B14" s="135" t="s">
        <v>5</v>
      </c>
      <c r="C14" s="136">
        <v>2895</v>
      </c>
      <c r="D14" s="130">
        <v>102.12839580000008</v>
      </c>
      <c r="E14" s="136"/>
      <c r="F14" s="136"/>
      <c r="G14" s="137"/>
      <c r="H14" s="136"/>
      <c r="I14" s="137">
        <v>341.99351</v>
      </c>
      <c r="J14" s="136"/>
      <c r="K14" s="136">
        <v>0.496</v>
      </c>
      <c r="L14" s="130">
        <f t="shared" si="1"/>
        <v>444.6179058000001</v>
      </c>
      <c r="M14" s="130">
        <v>227.49288</v>
      </c>
      <c r="N14" s="130">
        <v>7.84468</v>
      </c>
      <c r="O14" s="130">
        <v>56.34971</v>
      </c>
      <c r="P14" s="130">
        <v>2.74534</v>
      </c>
      <c r="Q14" s="130">
        <f t="shared" si="0"/>
        <v>294.43261</v>
      </c>
      <c r="R14" s="138"/>
      <c r="S14" s="138"/>
      <c r="T14" s="139">
        <v>0.21148</v>
      </c>
      <c r="U14" s="140">
        <f>M14-T14</f>
        <v>227.28140000000002</v>
      </c>
      <c r="V14" s="141">
        <v>220.21329</v>
      </c>
      <c r="W14" s="171">
        <f t="shared" si="3"/>
        <v>74.21932000000001</v>
      </c>
    </row>
    <row r="15" spans="1:23" s="141" customFormat="1" ht="15">
      <c r="A15" s="134">
        <v>4</v>
      </c>
      <c r="B15" s="135" t="s">
        <v>9</v>
      </c>
      <c r="C15" s="136">
        <v>4593</v>
      </c>
      <c r="D15" s="130">
        <v>76.05087</v>
      </c>
      <c r="E15" s="136">
        <v>5.08212</v>
      </c>
      <c r="F15" s="136"/>
      <c r="G15" s="137"/>
      <c r="H15" s="136"/>
      <c r="I15" s="137">
        <v>266.17738</v>
      </c>
      <c r="J15" s="136">
        <v>2.15792</v>
      </c>
      <c r="K15" s="136">
        <v>0.22028</v>
      </c>
      <c r="L15" s="130">
        <f t="shared" si="1"/>
        <v>349.68857</v>
      </c>
      <c r="M15" s="130">
        <v>143.51963</v>
      </c>
      <c r="N15" s="130">
        <v>4.41695</v>
      </c>
      <c r="O15" s="130">
        <v>43.94637</v>
      </c>
      <c r="P15" s="130">
        <v>0.75316</v>
      </c>
      <c r="Q15" s="130">
        <f t="shared" si="0"/>
        <v>192.63611</v>
      </c>
      <c r="R15" s="138"/>
      <c r="S15" s="138"/>
      <c r="T15" s="139">
        <v>6.46</v>
      </c>
      <c r="U15" s="151">
        <f t="shared" si="2"/>
        <v>137.05963</v>
      </c>
      <c r="V15" s="141">
        <v>164.28291</v>
      </c>
      <c r="W15" s="171">
        <f t="shared" si="3"/>
        <v>28.353200000000015</v>
      </c>
    </row>
    <row r="16" spans="1:23" s="141" customFormat="1" ht="15">
      <c r="A16" s="134">
        <v>5</v>
      </c>
      <c r="B16" s="135" t="s">
        <v>11</v>
      </c>
      <c r="C16" s="136">
        <v>2539</v>
      </c>
      <c r="D16" s="130">
        <v>116.91743500000001</v>
      </c>
      <c r="E16" s="136"/>
      <c r="F16" s="136"/>
      <c r="G16" s="137"/>
      <c r="H16" s="136"/>
      <c r="I16" s="137">
        <v>310.28278</v>
      </c>
      <c r="J16" s="136">
        <v>8.08</v>
      </c>
      <c r="K16" s="136">
        <v>0.2512</v>
      </c>
      <c r="L16" s="130">
        <f t="shared" si="1"/>
        <v>435.531415</v>
      </c>
      <c r="M16" s="130">
        <v>221.85984</v>
      </c>
      <c r="N16" s="130">
        <v>6.52649</v>
      </c>
      <c r="O16" s="130">
        <v>36.94874</v>
      </c>
      <c r="P16" s="130">
        <v>5.12565</v>
      </c>
      <c r="Q16" s="130">
        <f t="shared" si="0"/>
        <v>270.46072</v>
      </c>
      <c r="R16" s="138"/>
      <c r="S16" s="138"/>
      <c r="T16" s="139">
        <v>2.1855199999999995</v>
      </c>
      <c r="U16" s="151">
        <f t="shared" si="2"/>
        <v>219.67432</v>
      </c>
      <c r="V16" s="141">
        <v>204.82497</v>
      </c>
      <c r="W16" s="171">
        <f t="shared" si="3"/>
        <v>65.63574999999997</v>
      </c>
    </row>
    <row r="17" spans="1:23" s="141" customFormat="1" ht="15">
      <c r="A17" s="134">
        <v>6</v>
      </c>
      <c r="B17" s="135" t="s">
        <v>1</v>
      </c>
      <c r="C17" s="136">
        <v>3620</v>
      </c>
      <c r="D17" s="130">
        <v>94.8114602</v>
      </c>
      <c r="E17" s="136">
        <v>35.766</v>
      </c>
      <c r="F17" s="136"/>
      <c r="G17" s="137"/>
      <c r="H17" s="136"/>
      <c r="I17" s="137">
        <f>170.84768+2.9046</f>
        <v>173.75227999999998</v>
      </c>
      <c r="J17" s="136"/>
      <c r="K17" s="136">
        <v>0.32092</v>
      </c>
      <c r="L17" s="130">
        <f t="shared" si="1"/>
        <v>304.65066019999995</v>
      </c>
      <c r="M17" s="130">
        <v>87.32895</v>
      </c>
      <c r="N17" s="130">
        <v>4.15245</v>
      </c>
      <c r="O17" s="130">
        <v>26.88784</v>
      </c>
      <c r="P17" s="130">
        <v>5.99948</v>
      </c>
      <c r="Q17" s="130">
        <f t="shared" si="0"/>
        <v>124.36872000000001</v>
      </c>
      <c r="R17" s="138"/>
      <c r="S17" s="138"/>
      <c r="T17" s="139">
        <v>7.408600000000001</v>
      </c>
      <c r="U17" s="151">
        <f t="shared" si="2"/>
        <v>79.92035</v>
      </c>
      <c r="V17" s="141">
        <v>107.55945</v>
      </c>
      <c r="W17" s="171">
        <f t="shared" si="3"/>
        <v>16.809270000000012</v>
      </c>
    </row>
    <row r="18" spans="1:23" s="141" customFormat="1" ht="15">
      <c r="A18" s="134">
        <v>7</v>
      </c>
      <c r="B18" s="135" t="s">
        <v>10</v>
      </c>
      <c r="C18" s="136">
        <v>3872</v>
      </c>
      <c r="D18" s="130">
        <v>77.21972000000002</v>
      </c>
      <c r="E18" s="136">
        <v>137.61922</v>
      </c>
      <c r="F18" s="136">
        <v>0</v>
      </c>
      <c r="G18" s="137"/>
      <c r="H18" s="136"/>
      <c r="I18" s="137">
        <v>160.22317</v>
      </c>
      <c r="J18" s="136">
        <v>0</v>
      </c>
      <c r="K18" s="136">
        <v>2.11998</v>
      </c>
      <c r="L18" s="130">
        <f t="shared" si="1"/>
        <v>377.1820900000001</v>
      </c>
      <c r="M18" s="130">
        <v>176.62451</v>
      </c>
      <c r="N18" s="130">
        <v>6.26366</v>
      </c>
      <c r="O18" s="130">
        <v>48.9732</v>
      </c>
      <c r="P18" s="130">
        <v>4.48195</v>
      </c>
      <c r="Q18" s="130">
        <f t="shared" si="0"/>
        <v>236.34331999999998</v>
      </c>
      <c r="R18" s="138"/>
      <c r="S18" s="138"/>
      <c r="T18" s="139">
        <v>0.10336000000000001</v>
      </c>
      <c r="U18" s="151">
        <f t="shared" si="2"/>
        <v>176.52114999999998</v>
      </c>
      <c r="V18" s="141">
        <v>207.34817</v>
      </c>
      <c r="W18" s="171">
        <f t="shared" si="3"/>
        <v>28.995149999999967</v>
      </c>
    </row>
    <row r="19" spans="1:23" s="141" customFormat="1" ht="15">
      <c r="A19" s="134">
        <v>8</v>
      </c>
      <c r="B19" s="135" t="s">
        <v>6</v>
      </c>
      <c r="C19" s="136">
        <v>3006</v>
      </c>
      <c r="D19" s="130">
        <v>142.6262288000001</v>
      </c>
      <c r="E19" s="136"/>
      <c r="F19" s="136">
        <v>1.63563</v>
      </c>
      <c r="G19" s="137"/>
      <c r="H19" s="136"/>
      <c r="I19" s="137"/>
      <c r="J19" s="136">
        <v>116.60887</v>
      </c>
      <c r="K19" s="136">
        <v>1.74497</v>
      </c>
      <c r="L19" s="130">
        <f t="shared" si="1"/>
        <v>262.6156988000001</v>
      </c>
      <c r="M19" s="130">
        <f>118.74275+0.52882</f>
        <v>119.27157</v>
      </c>
      <c r="N19" s="130">
        <v>4.84824</v>
      </c>
      <c r="O19" s="130">
        <v>16.73053</v>
      </c>
      <c r="P19" s="130">
        <v>1.34267</v>
      </c>
      <c r="Q19" s="130">
        <f t="shared" si="0"/>
        <v>142.19301000000002</v>
      </c>
      <c r="R19" s="138"/>
      <c r="S19" s="138"/>
      <c r="T19" s="139">
        <v>11.269639999999999</v>
      </c>
      <c r="U19" s="140">
        <f>M19-T19</f>
        <v>108.00193</v>
      </c>
      <c r="V19" s="141">
        <v>134.58468</v>
      </c>
      <c r="W19" s="171">
        <f t="shared" si="3"/>
        <v>7.608330000000024</v>
      </c>
    </row>
    <row r="20" spans="1:23" s="141" customFormat="1" ht="15">
      <c r="A20" s="134">
        <v>9</v>
      </c>
      <c r="B20" s="135" t="s">
        <v>7</v>
      </c>
      <c r="C20" s="136"/>
      <c r="D20" s="130">
        <v>46.57350690000001</v>
      </c>
      <c r="E20" s="136"/>
      <c r="F20" s="136"/>
      <c r="G20" s="137"/>
      <c r="H20" s="136"/>
      <c r="I20" s="137">
        <v>153.0621</v>
      </c>
      <c r="J20" s="136">
        <v>0</v>
      </c>
      <c r="K20" s="136">
        <v>1.84137</v>
      </c>
      <c r="L20" s="130">
        <f t="shared" si="1"/>
        <v>201.4769769</v>
      </c>
      <c r="M20" s="130">
        <v>74.2749</v>
      </c>
      <c r="N20" s="130">
        <v>3.60311</v>
      </c>
      <c r="O20" s="130">
        <v>46.22527</v>
      </c>
      <c r="P20" s="130">
        <v>2.19234</v>
      </c>
      <c r="Q20" s="130">
        <f t="shared" si="0"/>
        <v>126.29562000000001</v>
      </c>
      <c r="R20" s="138"/>
      <c r="S20" s="138"/>
      <c r="T20" s="139">
        <v>0</v>
      </c>
      <c r="U20" s="151">
        <f t="shared" si="2"/>
        <v>74.2749</v>
      </c>
      <c r="V20" s="141">
        <v>101.6925</v>
      </c>
      <c r="W20" s="171">
        <f t="shared" si="3"/>
        <v>24.60312000000002</v>
      </c>
    </row>
    <row r="21" spans="1:23" s="141" customFormat="1" ht="15">
      <c r="A21" s="134">
        <v>10</v>
      </c>
      <c r="B21" s="135" t="s">
        <v>0</v>
      </c>
      <c r="C21" s="136"/>
      <c r="D21" s="130">
        <v>139.78860359999993</v>
      </c>
      <c r="E21" s="136">
        <v>25.99715</v>
      </c>
      <c r="F21" s="136"/>
      <c r="G21" s="137"/>
      <c r="H21" s="136"/>
      <c r="I21" s="137">
        <f>326.29011+2.27873</f>
        <v>328.56884</v>
      </c>
      <c r="J21" s="136"/>
      <c r="K21" s="136">
        <f>0.15332+0.64316</f>
        <v>0.79648</v>
      </c>
      <c r="L21" s="130">
        <f t="shared" si="1"/>
        <v>495.1510735999999</v>
      </c>
      <c r="M21" s="130">
        <f>128.11766+0.11236+0.26915</f>
        <v>128.49917</v>
      </c>
      <c r="N21" s="130">
        <v>3.53246</v>
      </c>
      <c r="O21" s="130">
        <v>90.26927</v>
      </c>
      <c r="P21" s="130">
        <v>3.13706</v>
      </c>
      <c r="Q21" s="130">
        <f t="shared" si="0"/>
        <v>225.43795999999998</v>
      </c>
      <c r="R21" s="138"/>
      <c r="S21" s="138"/>
      <c r="T21" s="139">
        <v>0.0408</v>
      </c>
      <c r="U21" s="151">
        <f t="shared" si="2"/>
        <v>128.45837</v>
      </c>
      <c r="V21" s="141">
        <v>188.14838</v>
      </c>
      <c r="W21" s="171">
        <f t="shared" si="3"/>
        <v>37.28957999999997</v>
      </c>
    </row>
    <row r="22" spans="1:23" s="141" customFormat="1" ht="15">
      <c r="A22" s="134">
        <v>11</v>
      </c>
      <c r="B22" s="135" t="s">
        <v>8</v>
      </c>
      <c r="C22" s="136"/>
      <c r="D22" s="130">
        <v>42.69767999999996</v>
      </c>
      <c r="E22" s="136"/>
      <c r="F22" s="136"/>
      <c r="G22" s="137"/>
      <c r="H22" s="136"/>
      <c r="I22" s="137"/>
      <c r="J22" s="136">
        <f>55.266+0.24816</f>
        <v>55.51416</v>
      </c>
      <c r="K22" s="136"/>
      <c r="L22" s="130">
        <f t="shared" si="1"/>
        <v>98.21183999999997</v>
      </c>
      <c r="M22" s="130">
        <v>90.05352</v>
      </c>
      <c r="N22" s="130">
        <v>5.14674</v>
      </c>
      <c r="O22" s="130">
        <v>40.11021</v>
      </c>
      <c r="P22" s="130">
        <v>3.295</v>
      </c>
      <c r="Q22" s="130">
        <f t="shared" si="0"/>
        <v>138.60547</v>
      </c>
      <c r="R22" s="138"/>
      <c r="S22" s="138"/>
      <c r="T22" s="139">
        <v>3.46188</v>
      </c>
      <c r="U22" s="151">
        <f t="shared" si="2"/>
        <v>86.59164000000001</v>
      </c>
      <c r="V22" s="141">
        <v>115.3297</v>
      </c>
      <c r="W22" s="171">
        <f t="shared" si="3"/>
        <v>23.275769999999994</v>
      </c>
    </row>
    <row r="23" spans="1:23" s="141" customFormat="1" ht="15">
      <c r="A23" s="134">
        <v>12</v>
      </c>
      <c r="B23" s="135" t="s">
        <v>4</v>
      </c>
      <c r="C23" s="136">
        <v>2781</v>
      </c>
      <c r="D23" s="130">
        <v>145.51899179999998</v>
      </c>
      <c r="E23" s="136">
        <v>7.21109</v>
      </c>
      <c r="F23" s="136"/>
      <c r="G23" s="137"/>
      <c r="H23" s="136"/>
      <c r="I23" s="137">
        <f>215.97988+0.86723</f>
        <v>216.84711000000001</v>
      </c>
      <c r="J23" s="136"/>
      <c r="K23" s="136">
        <v>0.25516</v>
      </c>
      <c r="L23" s="130">
        <f t="shared" si="1"/>
        <v>369.8323518</v>
      </c>
      <c r="M23" s="130">
        <v>124.29498</v>
      </c>
      <c r="N23" s="130">
        <v>3.70892</v>
      </c>
      <c r="O23" s="130">
        <v>24.08488</v>
      </c>
      <c r="P23" s="130">
        <v>1.63923</v>
      </c>
      <c r="Q23" s="130">
        <f t="shared" si="0"/>
        <v>153.72800999999998</v>
      </c>
      <c r="R23" s="138"/>
      <c r="S23" s="138"/>
      <c r="T23" s="139">
        <v>0.2516</v>
      </c>
      <c r="U23" s="151">
        <f t="shared" si="2"/>
        <v>124.04338</v>
      </c>
      <c r="V23" s="141">
        <v>135.013355</v>
      </c>
      <c r="W23" s="171">
        <f t="shared" si="3"/>
        <v>18.714654999999993</v>
      </c>
    </row>
    <row r="24" spans="1:23" s="141" customFormat="1" ht="15">
      <c r="A24" s="134">
        <v>13</v>
      </c>
      <c r="B24" s="135" t="s">
        <v>3</v>
      </c>
      <c r="C24" s="136">
        <v>3059</v>
      </c>
      <c r="D24" s="130">
        <v>157.89440249999996</v>
      </c>
      <c r="E24" s="136"/>
      <c r="F24" s="136"/>
      <c r="G24" s="137"/>
      <c r="H24" s="136"/>
      <c r="I24" s="137">
        <v>283.45657</v>
      </c>
      <c r="J24" s="136"/>
      <c r="K24" s="136"/>
      <c r="L24" s="130">
        <f t="shared" si="1"/>
        <v>441.35097249999995</v>
      </c>
      <c r="M24" s="130">
        <v>158.04602</v>
      </c>
      <c r="N24" s="130">
        <v>12.24879</v>
      </c>
      <c r="O24" s="130">
        <v>44.78325</v>
      </c>
      <c r="P24" s="130">
        <v>1.17281</v>
      </c>
      <c r="Q24" s="130">
        <f t="shared" si="0"/>
        <v>216.25087</v>
      </c>
      <c r="R24" s="138"/>
      <c r="S24" s="138"/>
      <c r="T24" s="139">
        <v>0</v>
      </c>
      <c r="U24" s="151">
        <f t="shared" si="2"/>
        <v>158.04602</v>
      </c>
      <c r="V24" s="141">
        <v>195.91609</v>
      </c>
      <c r="W24" s="171">
        <f t="shared" si="3"/>
        <v>20.334779999999995</v>
      </c>
    </row>
    <row r="25" spans="1:21" s="8" customFormat="1" ht="19.5" customHeight="1">
      <c r="A25" s="81"/>
      <c r="B25" s="82" t="s">
        <v>14</v>
      </c>
      <c r="C25" s="83">
        <f>SUM(C12:C24)</f>
        <v>33724</v>
      </c>
      <c r="D25" s="83">
        <f>SUM(D12:D24)</f>
        <v>1321.5275460000003</v>
      </c>
      <c r="E25" s="83">
        <f aca="true" t="shared" si="4" ref="E25:P25">SUM(E12:E24)</f>
        <v>218.52673000000001</v>
      </c>
      <c r="F25" s="83">
        <f t="shared" si="4"/>
        <v>1.63563</v>
      </c>
      <c r="G25" s="84">
        <f>SUM(G12:G24)</f>
        <v>0</v>
      </c>
      <c r="H25" s="84">
        <f>SUM(H12:H24)</f>
        <v>0</v>
      </c>
      <c r="I25" s="84">
        <f t="shared" si="4"/>
        <v>2652.0803699999997</v>
      </c>
      <c r="J25" s="84">
        <f t="shared" si="4"/>
        <v>182.36095</v>
      </c>
      <c r="K25" s="85">
        <f t="shared" si="4"/>
        <v>8.7325283</v>
      </c>
      <c r="L25" s="84">
        <f t="shared" si="4"/>
        <v>4384.8637543</v>
      </c>
      <c r="M25" s="83">
        <f t="shared" si="4"/>
        <v>1753.3052399999997</v>
      </c>
      <c r="N25" s="83">
        <f t="shared" si="4"/>
        <v>69.53021</v>
      </c>
      <c r="O25" s="83">
        <f t="shared" si="4"/>
        <v>547.40994</v>
      </c>
      <c r="P25" s="83">
        <f t="shared" si="4"/>
        <v>34.866530000000004</v>
      </c>
      <c r="Q25" s="86">
        <f>SUM(Q12:Q24)</f>
        <v>2405.11192</v>
      </c>
      <c r="R25" s="28"/>
      <c r="S25" s="28"/>
      <c r="T25" s="64">
        <v>33.01128</v>
      </c>
      <c r="U25" s="47"/>
    </row>
    <row r="26" spans="1:19" s="12" customFormat="1" ht="15.75">
      <c r="A26" s="29">
        <v>1</v>
      </c>
      <c r="B26" s="28" t="s">
        <v>36</v>
      </c>
      <c r="C26" s="16"/>
      <c r="D26" s="31">
        <v>0</v>
      </c>
      <c r="E26" s="30"/>
      <c r="F26" s="16"/>
      <c r="G26" s="16"/>
      <c r="H26" s="16"/>
      <c r="I26" s="20"/>
      <c r="J26" s="16"/>
      <c r="K26" s="16"/>
      <c r="L26" s="15">
        <f>SUM(D26:K26)</f>
        <v>0</v>
      </c>
      <c r="M26" s="90">
        <v>29.68399</v>
      </c>
      <c r="N26" s="90"/>
      <c r="O26" s="90"/>
      <c r="P26" s="90"/>
      <c r="Q26" s="15">
        <f>SUM(M26:P26)</f>
        <v>29.68399</v>
      </c>
      <c r="R26" s="16"/>
      <c r="S26" s="16"/>
    </row>
    <row r="27" spans="1:19" s="12" customFormat="1" ht="15.75">
      <c r="A27" s="29">
        <v>2</v>
      </c>
      <c r="B27" s="28" t="s">
        <v>37</v>
      </c>
      <c r="C27" s="16"/>
      <c r="D27" s="31">
        <v>389.6533422000002</v>
      </c>
      <c r="E27" s="30"/>
      <c r="F27" s="16"/>
      <c r="G27" s="31"/>
      <c r="H27" s="16"/>
      <c r="I27" s="16"/>
      <c r="J27" s="16"/>
      <c r="K27" s="16"/>
      <c r="L27" s="15">
        <f>SUM(D27:K27)</f>
        <v>389.6533422000002</v>
      </c>
      <c r="M27" s="90"/>
      <c r="N27" s="90"/>
      <c r="O27" s="90"/>
      <c r="P27" s="90">
        <f>15.47942+1.23365+2.12</f>
        <v>18.83307</v>
      </c>
      <c r="Q27" s="15">
        <f>SUM(M27:P27)</f>
        <v>18.83307</v>
      </c>
      <c r="R27" s="16"/>
      <c r="S27" s="16"/>
    </row>
    <row r="28" spans="1:19" s="9" customFormat="1" ht="19.5" customHeight="1">
      <c r="A28" s="32"/>
      <c r="B28" s="97" t="s">
        <v>14</v>
      </c>
      <c r="C28" s="98">
        <f>SUM(C15:C27)</f>
        <v>57194</v>
      </c>
      <c r="D28" s="98">
        <f>SUM(D26:D27)</f>
        <v>389.6533422000002</v>
      </c>
      <c r="E28" s="98">
        <f aca="true" t="shared" si="5" ref="E28:P28">SUM(E26:E27)</f>
        <v>0</v>
      </c>
      <c r="F28" s="98">
        <f t="shared" si="5"/>
        <v>0</v>
      </c>
      <c r="G28" s="99">
        <f>SUM(G26:G27)</f>
        <v>0</v>
      </c>
      <c r="H28" s="98">
        <f>SUM(H26:H27)</f>
        <v>0</v>
      </c>
      <c r="I28" s="98">
        <f t="shared" si="5"/>
        <v>0</v>
      </c>
      <c r="J28" s="98">
        <f>SUM(J26:J27)</f>
        <v>0</v>
      </c>
      <c r="K28" s="98">
        <f t="shared" si="5"/>
        <v>0</v>
      </c>
      <c r="L28" s="98">
        <f>SUM(L26:L27)</f>
        <v>389.6533422000002</v>
      </c>
      <c r="M28" s="100">
        <f t="shared" si="5"/>
        <v>29.68399</v>
      </c>
      <c r="N28" s="100">
        <f t="shared" si="5"/>
        <v>0</v>
      </c>
      <c r="O28" s="100">
        <f t="shared" si="5"/>
        <v>0</v>
      </c>
      <c r="P28" s="100">
        <f t="shared" si="5"/>
        <v>18.83307</v>
      </c>
      <c r="Q28" s="101">
        <f>SUM(Q26:Q27)</f>
        <v>48.51706</v>
      </c>
      <c r="R28" s="32"/>
      <c r="S28" s="32"/>
    </row>
    <row r="29" spans="1:20" s="12" customFormat="1" ht="15.75">
      <c r="A29" s="87"/>
      <c r="B29" s="88" t="s">
        <v>38</v>
      </c>
      <c r="C29" s="87"/>
      <c r="D29" s="81">
        <f aca="true" t="shared" si="6" ref="D29:Q29">D25+D28</f>
        <v>1711.1808882000005</v>
      </c>
      <c r="E29" s="81">
        <f t="shared" si="6"/>
        <v>218.52673000000001</v>
      </c>
      <c r="F29" s="81">
        <f t="shared" si="6"/>
        <v>1.63563</v>
      </c>
      <c r="G29" s="89">
        <f t="shared" si="6"/>
        <v>0</v>
      </c>
      <c r="H29" s="89">
        <f t="shared" si="6"/>
        <v>0</v>
      </c>
      <c r="I29" s="81">
        <f t="shared" si="6"/>
        <v>2652.0803699999997</v>
      </c>
      <c r="J29" s="89">
        <f t="shared" si="6"/>
        <v>182.36095</v>
      </c>
      <c r="K29" s="81">
        <f t="shared" si="6"/>
        <v>8.7325283</v>
      </c>
      <c r="L29" s="89">
        <f t="shared" si="6"/>
        <v>4774.517096500001</v>
      </c>
      <c r="M29" s="102">
        <f t="shared" si="6"/>
        <v>1782.9892299999997</v>
      </c>
      <c r="N29" s="102">
        <f t="shared" si="6"/>
        <v>69.53021</v>
      </c>
      <c r="O29" s="102">
        <f t="shared" si="6"/>
        <v>547.40994</v>
      </c>
      <c r="P29" s="102">
        <f t="shared" si="6"/>
        <v>53.699600000000004</v>
      </c>
      <c r="Q29" s="102">
        <f t="shared" si="6"/>
        <v>2453.62898</v>
      </c>
      <c r="R29" s="16"/>
      <c r="S29" s="16"/>
      <c r="T29" s="69"/>
    </row>
    <row r="30" spans="2:5" s="12" customFormat="1" ht="12.75">
      <c r="B30" s="9"/>
      <c r="E30" s="18"/>
    </row>
    <row r="31" spans="2:21" s="12" customFormat="1" ht="12.75">
      <c r="B31" s="9"/>
      <c r="E31" s="18"/>
      <c r="Q31" s="34"/>
      <c r="T31" s="34"/>
      <c r="U31" s="34"/>
    </row>
    <row r="32" spans="2:5" s="12" customFormat="1" ht="12.75">
      <c r="B32" s="9"/>
      <c r="E32" s="18"/>
    </row>
    <row r="33" spans="2:5" s="12" customFormat="1" ht="12.75">
      <c r="B33" s="9"/>
      <c r="E33" s="18"/>
    </row>
    <row r="34" spans="2:5" s="12" customFormat="1" ht="12.75">
      <c r="B34" s="9"/>
      <c r="E34" s="18"/>
    </row>
    <row r="35" spans="2:17" s="12" customFormat="1" ht="18.75">
      <c r="B35" s="9"/>
      <c r="E35" s="18"/>
      <c r="O35" s="204">
        <f>Q29-'[1]Part-III'!$Q$29</f>
        <v>378.64148499999965</v>
      </c>
      <c r="P35" s="205"/>
      <c r="Q35" s="205"/>
    </row>
    <row r="36" spans="2:17" s="12" customFormat="1" ht="18.75">
      <c r="B36" s="9"/>
      <c r="E36" s="18"/>
      <c r="O36" s="206"/>
      <c r="P36" s="206"/>
      <c r="Q36" s="206"/>
    </row>
  </sheetData>
  <mergeCells count="15">
    <mergeCell ref="O35:Q35"/>
    <mergeCell ref="O36:Q36"/>
    <mergeCell ref="A9:A10"/>
    <mergeCell ref="B9:B10"/>
    <mergeCell ref="D9:D10"/>
    <mergeCell ref="G9:H9"/>
    <mergeCell ref="P1:Q1"/>
    <mergeCell ref="M9:S9"/>
    <mergeCell ref="A2:Q2"/>
    <mergeCell ref="A4:Q4"/>
    <mergeCell ref="A6:Q6"/>
    <mergeCell ref="I9:J9"/>
    <mergeCell ref="K9:K10"/>
    <mergeCell ref="L9:L10"/>
    <mergeCell ref="E9:F9"/>
  </mergeCells>
  <printOptions horizontalCentered="1"/>
  <pageMargins left="0.5" right="0.25" top="0.75" bottom="0.75" header="0.5" footer="0.5"/>
  <pageSetup horizontalDpi="600" verticalDpi="600" orientation="landscape" paperSize="9" scale="74" r:id="rId1"/>
  <headerFooter alignWithMargins="0">
    <oddHeader>&amp;RPart-III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33"/>
  <sheetViews>
    <sheetView view="pageBreakPreview" zoomScale="85" zoomScaleSheetLayoutView="85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F21" sqref="BF21"/>
    </sheetView>
  </sheetViews>
  <sheetFormatPr defaultColWidth="9.140625" defaultRowHeight="12.75"/>
  <cols>
    <col min="1" max="1" width="4.140625" style="1" customWidth="1"/>
    <col min="2" max="2" width="19.57421875" style="2" bestFit="1" customWidth="1"/>
    <col min="3" max="20" width="7.57421875" style="1" customWidth="1"/>
    <col min="21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42187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5.42187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7" width="6.140625" style="1" customWidth="1"/>
    <col min="58" max="58" width="7.00390625" style="1" customWidth="1"/>
    <col min="59" max="59" width="8.8515625" style="1" customWidth="1"/>
    <col min="60" max="60" width="6.140625" style="1" customWidth="1"/>
    <col min="61" max="61" width="6.421875" style="1" customWidth="1"/>
    <col min="62" max="62" width="8.57421875" style="1" customWidth="1"/>
    <col min="63" max="16384" width="9.140625" style="1" customWidth="1"/>
  </cols>
  <sheetData>
    <row r="1" ht="16.5">
      <c r="A1" s="5"/>
    </row>
    <row r="2" spans="1:62" ht="21.75" customHeight="1">
      <c r="A2" s="216" t="s">
        <v>18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20" t="s">
        <v>18</v>
      </c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 t="s">
        <v>18</v>
      </c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203" t="s">
        <v>19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21" t="s">
        <v>19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 t="s">
        <v>19</v>
      </c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</row>
    <row r="5" spans="1:40" ht="19.5" customHeight="1">
      <c r="A5" s="7"/>
      <c r="B5" s="7"/>
      <c r="I5" s="3"/>
      <c r="J5" s="3"/>
      <c r="U5" s="7"/>
      <c r="V5" s="7"/>
      <c r="AM5" s="7"/>
      <c r="AN5" s="7"/>
    </row>
    <row r="6" spans="1:62" ht="18.75" customHeight="1">
      <c r="A6" s="217" t="s">
        <v>89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 t="s">
        <v>89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22" t="s">
        <v>89</v>
      </c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</row>
    <row r="7" spans="1:2" ht="13.5" customHeight="1">
      <c r="A7" s="7"/>
      <c r="B7" s="7"/>
    </row>
    <row r="8" spans="1:2" ht="19.5" customHeight="1">
      <c r="A8" s="96" t="s">
        <v>16</v>
      </c>
      <c r="B8" s="95"/>
    </row>
    <row r="9" spans="2:62" ht="20.25">
      <c r="B9" s="1"/>
      <c r="C9" s="218">
        <v>1</v>
      </c>
      <c r="D9" s="218"/>
      <c r="E9" s="218"/>
      <c r="F9" s="218"/>
      <c r="G9" s="218"/>
      <c r="H9" s="218"/>
      <c r="I9" s="218">
        <v>2</v>
      </c>
      <c r="J9" s="218"/>
      <c r="K9" s="218"/>
      <c r="L9" s="218"/>
      <c r="M9" s="218"/>
      <c r="N9" s="218"/>
      <c r="O9" s="218">
        <v>3</v>
      </c>
      <c r="P9" s="218"/>
      <c r="Q9" s="218"/>
      <c r="R9" s="218"/>
      <c r="S9" s="218"/>
      <c r="T9" s="218"/>
      <c r="U9" s="218">
        <v>4</v>
      </c>
      <c r="V9" s="218"/>
      <c r="W9" s="218"/>
      <c r="X9" s="218"/>
      <c r="Y9" s="218"/>
      <c r="Z9" s="218"/>
      <c r="AA9" s="218">
        <v>5</v>
      </c>
      <c r="AB9" s="218"/>
      <c r="AC9" s="218"/>
      <c r="AD9" s="218"/>
      <c r="AE9" s="218"/>
      <c r="AF9" s="218"/>
      <c r="AG9" s="219">
        <v>6</v>
      </c>
      <c r="AH9" s="219"/>
      <c r="AI9" s="219"/>
      <c r="AJ9" s="219"/>
      <c r="AK9" s="219"/>
      <c r="AL9" s="219"/>
      <c r="AM9" s="219">
        <v>7</v>
      </c>
      <c r="AN9" s="219"/>
      <c r="AO9" s="219"/>
      <c r="AP9" s="219"/>
      <c r="AQ9" s="219"/>
      <c r="AR9" s="219"/>
      <c r="AS9" s="219">
        <v>8</v>
      </c>
      <c r="AT9" s="219"/>
      <c r="AU9" s="219"/>
      <c r="AV9" s="219"/>
      <c r="AW9" s="219"/>
      <c r="AX9" s="219"/>
      <c r="AY9" s="219">
        <v>9</v>
      </c>
      <c r="AZ9" s="219"/>
      <c r="BA9" s="219"/>
      <c r="BB9" s="219"/>
      <c r="BC9" s="219"/>
      <c r="BD9" s="219"/>
      <c r="BE9" s="219">
        <v>10</v>
      </c>
      <c r="BF9" s="219"/>
      <c r="BG9" s="219"/>
      <c r="BH9" s="219"/>
      <c r="BI9" s="219"/>
      <c r="BJ9" s="219"/>
    </row>
    <row r="10" spans="1:62" s="75" customFormat="1" ht="22.5" customHeight="1">
      <c r="A10" s="182" t="s">
        <v>17</v>
      </c>
      <c r="B10" s="209" t="s">
        <v>2</v>
      </c>
      <c r="C10" s="181" t="s">
        <v>51</v>
      </c>
      <c r="D10" s="181"/>
      <c r="E10" s="181"/>
      <c r="F10" s="181"/>
      <c r="G10" s="181"/>
      <c r="H10" s="181"/>
      <c r="I10" s="192" t="s">
        <v>53</v>
      </c>
      <c r="J10" s="215"/>
      <c r="K10" s="215"/>
      <c r="L10" s="215"/>
      <c r="M10" s="215"/>
      <c r="N10" s="193"/>
      <c r="O10" s="192" t="s">
        <v>55</v>
      </c>
      <c r="P10" s="215"/>
      <c r="Q10" s="215"/>
      <c r="R10" s="215"/>
      <c r="S10" s="215"/>
      <c r="T10" s="193"/>
      <c r="U10" s="192" t="s">
        <v>57</v>
      </c>
      <c r="V10" s="215"/>
      <c r="W10" s="215"/>
      <c r="X10" s="215"/>
      <c r="Y10" s="215"/>
      <c r="Z10" s="215"/>
      <c r="AA10" s="192" t="s">
        <v>58</v>
      </c>
      <c r="AB10" s="215"/>
      <c r="AC10" s="215"/>
      <c r="AD10" s="215"/>
      <c r="AE10" s="215"/>
      <c r="AF10" s="215"/>
      <c r="AG10" s="181" t="s">
        <v>59</v>
      </c>
      <c r="AH10" s="181"/>
      <c r="AI10" s="181"/>
      <c r="AJ10" s="181"/>
      <c r="AK10" s="181"/>
      <c r="AL10" s="181"/>
      <c r="AM10" s="181" t="s">
        <v>60</v>
      </c>
      <c r="AN10" s="181"/>
      <c r="AO10" s="181"/>
      <c r="AP10" s="181"/>
      <c r="AQ10" s="181"/>
      <c r="AR10" s="181"/>
      <c r="AS10" s="181" t="s">
        <v>28</v>
      </c>
      <c r="AT10" s="181"/>
      <c r="AU10" s="181"/>
      <c r="AV10" s="181"/>
      <c r="AW10" s="181"/>
      <c r="AX10" s="181"/>
      <c r="AY10" s="181" t="s">
        <v>61</v>
      </c>
      <c r="AZ10" s="181"/>
      <c r="BA10" s="181"/>
      <c r="BB10" s="181"/>
      <c r="BC10" s="181"/>
      <c r="BD10" s="181"/>
      <c r="BE10" s="181" t="s">
        <v>62</v>
      </c>
      <c r="BF10" s="181"/>
      <c r="BG10" s="181"/>
      <c r="BH10" s="181"/>
      <c r="BI10" s="181"/>
      <c r="BJ10" s="181"/>
    </row>
    <row r="11" spans="1:62" s="75" customFormat="1" ht="28.5" customHeight="1">
      <c r="A11" s="207"/>
      <c r="B11" s="210"/>
      <c r="C11" s="181" t="s">
        <v>50</v>
      </c>
      <c r="D11" s="181"/>
      <c r="E11" s="181"/>
      <c r="F11" s="181" t="s">
        <v>52</v>
      </c>
      <c r="G11" s="181"/>
      <c r="H11" s="181"/>
      <c r="I11" s="181" t="s">
        <v>50</v>
      </c>
      <c r="J11" s="181"/>
      <c r="K11" s="181"/>
      <c r="L11" s="181" t="s">
        <v>52</v>
      </c>
      <c r="M11" s="181"/>
      <c r="N11" s="181"/>
      <c r="O11" s="181" t="s">
        <v>50</v>
      </c>
      <c r="P11" s="181"/>
      <c r="Q11" s="181"/>
      <c r="R11" s="181" t="s">
        <v>52</v>
      </c>
      <c r="S11" s="181"/>
      <c r="T11" s="181"/>
      <c r="U11" s="181" t="s">
        <v>50</v>
      </c>
      <c r="V11" s="181"/>
      <c r="W11" s="181"/>
      <c r="X11" s="181" t="s">
        <v>52</v>
      </c>
      <c r="Y11" s="181"/>
      <c r="Z11" s="181"/>
      <c r="AA11" s="181" t="s">
        <v>50</v>
      </c>
      <c r="AB11" s="181"/>
      <c r="AC11" s="181"/>
      <c r="AD11" s="181" t="s">
        <v>52</v>
      </c>
      <c r="AE11" s="181"/>
      <c r="AF11" s="181"/>
      <c r="AG11" s="181" t="s">
        <v>50</v>
      </c>
      <c r="AH11" s="181"/>
      <c r="AI11" s="181"/>
      <c r="AJ11" s="181" t="s">
        <v>52</v>
      </c>
      <c r="AK11" s="181"/>
      <c r="AL11" s="181"/>
      <c r="AM11" s="181" t="s">
        <v>50</v>
      </c>
      <c r="AN11" s="181"/>
      <c r="AO11" s="181"/>
      <c r="AP11" s="181" t="s">
        <v>52</v>
      </c>
      <c r="AQ11" s="181"/>
      <c r="AR11" s="181"/>
      <c r="AS11" s="181" t="s">
        <v>50</v>
      </c>
      <c r="AT11" s="181"/>
      <c r="AU11" s="181"/>
      <c r="AV11" s="181" t="s">
        <v>52</v>
      </c>
      <c r="AW11" s="181"/>
      <c r="AX11" s="181"/>
      <c r="AY11" s="181" t="s">
        <v>50</v>
      </c>
      <c r="AZ11" s="181"/>
      <c r="BA11" s="181"/>
      <c r="BB11" s="181" t="s">
        <v>52</v>
      </c>
      <c r="BC11" s="181"/>
      <c r="BD11" s="181"/>
      <c r="BE11" s="181" t="s">
        <v>50</v>
      </c>
      <c r="BF11" s="181"/>
      <c r="BG11" s="181"/>
      <c r="BH11" s="181" t="s">
        <v>52</v>
      </c>
      <c r="BI11" s="181"/>
      <c r="BJ11" s="181"/>
    </row>
    <row r="12" spans="1:62" s="71" customFormat="1" ht="28.5" customHeight="1">
      <c r="A12" s="208"/>
      <c r="B12" s="211"/>
      <c r="C12" s="214" t="s">
        <v>49</v>
      </c>
      <c r="D12" s="214"/>
      <c r="E12" s="212" t="s">
        <v>77</v>
      </c>
      <c r="F12" s="214" t="s">
        <v>49</v>
      </c>
      <c r="G12" s="214"/>
      <c r="H12" s="212" t="s">
        <v>77</v>
      </c>
      <c r="I12" s="214" t="s">
        <v>49</v>
      </c>
      <c r="J12" s="214"/>
      <c r="K12" s="212" t="s">
        <v>77</v>
      </c>
      <c r="L12" s="214" t="s">
        <v>49</v>
      </c>
      <c r="M12" s="214"/>
      <c r="N12" s="212" t="s">
        <v>77</v>
      </c>
      <c r="O12" s="214" t="s">
        <v>49</v>
      </c>
      <c r="P12" s="214"/>
      <c r="Q12" s="212" t="s">
        <v>77</v>
      </c>
      <c r="R12" s="214" t="s">
        <v>49</v>
      </c>
      <c r="S12" s="214"/>
      <c r="T12" s="212" t="s">
        <v>77</v>
      </c>
      <c r="U12" s="214" t="s">
        <v>49</v>
      </c>
      <c r="V12" s="214"/>
      <c r="W12" s="212" t="s">
        <v>77</v>
      </c>
      <c r="X12" s="214" t="s">
        <v>49</v>
      </c>
      <c r="Y12" s="214"/>
      <c r="Z12" s="212" t="s">
        <v>77</v>
      </c>
      <c r="AA12" s="214" t="s">
        <v>49</v>
      </c>
      <c r="AB12" s="214"/>
      <c r="AC12" s="212" t="s">
        <v>77</v>
      </c>
      <c r="AD12" s="214" t="s">
        <v>49</v>
      </c>
      <c r="AE12" s="214"/>
      <c r="AF12" s="212" t="s">
        <v>77</v>
      </c>
      <c r="AG12" s="214" t="s">
        <v>49</v>
      </c>
      <c r="AH12" s="214"/>
      <c r="AI12" s="212" t="s">
        <v>77</v>
      </c>
      <c r="AJ12" s="214" t="s">
        <v>49</v>
      </c>
      <c r="AK12" s="214"/>
      <c r="AL12" s="212" t="s">
        <v>77</v>
      </c>
      <c r="AM12" s="214" t="s">
        <v>49</v>
      </c>
      <c r="AN12" s="214"/>
      <c r="AO12" s="212" t="s">
        <v>77</v>
      </c>
      <c r="AP12" s="214" t="s">
        <v>49</v>
      </c>
      <c r="AQ12" s="214"/>
      <c r="AR12" s="212" t="s">
        <v>77</v>
      </c>
      <c r="AS12" s="214" t="s">
        <v>49</v>
      </c>
      <c r="AT12" s="214"/>
      <c r="AU12" s="212" t="s">
        <v>77</v>
      </c>
      <c r="AV12" s="214" t="s">
        <v>49</v>
      </c>
      <c r="AW12" s="214"/>
      <c r="AX12" s="212" t="s">
        <v>77</v>
      </c>
      <c r="AY12" s="214" t="s">
        <v>49</v>
      </c>
      <c r="AZ12" s="214"/>
      <c r="BA12" s="212" t="s">
        <v>77</v>
      </c>
      <c r="BB12" s="214" t="s">
        <v>49</v>
      </c>
      <c r="BC12" s="214"/>
      <c r="BD12" s="212" t="s">
        <v>77</v>
      </c>
      <c r="BE12" s="214" t="s">
        <v>49</v>
      </c>
      <c r="BF12" s="214"/>
      <c r="BG12" s="212" t="s">
        <v>77</v>
      </c>
      <c r="BH12" s="214" t="s">
        <v>49</v>
      </c>
      <c r="BI12" s="214"/>
      <c r="BJ12" s="212" t="s">
        <v>77</v>
      </c>
    </row>
    <row r="13" spans="1:62" s="78" customFormat="1" ht="11.25" customHeight="1">
      <c r="A13" s="76"/>
      <c r="B13" s="46"/>
      <c r="C13" s="77" t="s">
        <v>54</v>
      </c>
      <c r="D13" s="77" t="s">
        <v>75</v>
      </c>
      <c r="E13" s="213"/>
      <c r="F13" s="77" t="s">
        <v>54</v>
      </c>
      <c r="G13" s="77" t="s">
        <v>75</v>
      </c>
      <c r="H13" s="213"/>
      <c r="I13" s="77" t="s">
        <v>54</v>
      </c>
      <c r="J13" s="77" t="s">
        <v>76</v>
      </c>
      <c r="K13" s="213"/>
      <c r="L13" s="77" t="s">
        <v>54</v>
      </c>
      <c r="M13" s="77" t="s">
        <v>76</v>
      </c>
      <c r="N13" s="213"/>
      <c r="O13" s="77" t="s">
        <v>54</v>
      </c>
      <c r="P13" s="77" t="s">
        <v>56</v>
      </c>
      <c r="Q13" s="213"/>
      <c r="R13" s="77" t="s">
        <v>54</v>
      </c>
      <c r="S13" s="77" t="s">
        <v>56</v>
      </c>
      <c r="T13" s="213"/>
      <c r="U13" s="77" t="s">
        <v>54</v>
      </c>
      <c r="V13" s="79" t="s">
        <v>76</v>
      </c>
      <c r="W13" s="213"/>
      <c r="X13" s="77" t="s">
        <v>54</v>
      </c>
      <c r="Y13" s="77" t="s">
        <v>76</v>
      </c>
      <c r="Z13" s="213"/>
      <c r="AA13" s="77" t="s">
        <v>54</v>
      </c>
      <c r="AB13" s="77" t="s">
        <v>75</v>
      </c>
      <c r="AC13" s="213"/>
      <c r="AD13" s="77" t="s">
        <v>54</v>
      </c>
      <c r="AE13" s="77" t="s">
        <v>75</v>
      </c>
      <c r="AF13" s="213"/>
      <c r="AG13" s="77" t="s">
        <v>54</v>
      </c>
      <c r="AH13" s="77" t="s">
        <v>76</v>
      </c>
      <c r="AI13" s="213"/>
      <c r="AJ13" s="77" t="s">
        <v>54</v>
      </c>
      <c r="AK13" s="77" t="s">
        <v>76</v>
      </c>
      <c r="AL13" s="213"/>
      <c r="AM13" s="77" t="s">
        <v>54</v>
      </c>
      <c r="AN13" s="77" t="s">
        <v>56</v>
      </c>
      <c r="AO13" s="213"/>
      <c r="AP13" s="77" t="s">
        <v>54</v>
      </c>
      <c r="AQ13" s="77" t="s">
        <v>56</v>
      </c>
      <c r="AR13" s="213"/>
      <c r="AS13" s="77" t="s">
        <v>54</v>
      </c>
      <c r="AT13" s="77" t="s">
        <v>56</v>
      </c>
      <c r="AU13" s="213"/>
      <c r="AV13" s="77" t="s">
        <v>54</v>
      </c>
      <c r="AW13" s="77" t="s">
        <v>56</v>
      </c>
      <c r="AX13" s="213"/>
      <c r="AY13" s="77" t="s">
        <v>54</v>
      </c>
      <c r="AZ13" s="77"/>
      <c r="BA13" s="213"/>
      <c r="BB13" s="77" t="s">
        <v>54</v>
      </c>
      <c r="BC13" s="77"/>
      <c r="BD13" s="213"/>
      <c r="BE13" s="77" t="s">
        <v>54</v>
      </c>
      <c r="BF13" s="77"/>
      <c r="BG13" s="213"/>
      <c r="BH13" s="77" t="s">
        <v>54</v>
      </c>
      <c r="BI13" s="77"/>
      <c r="BJ13" s="213"/>
    </row>
    <row r="14" spans="1:62" s="148" customFormat="1" ht="16.5" customHeight="1">
      <c r="A14" s="142">
        <v>1</v>
      </c>
      <c r="B14" s="143" t="s">
        <v>12</v>
      </c>
      <c r="C14" s="144">
        <v>14</v>
      </c>
      <c r="D14" s="144">
        <v>7808.65</v>
      </c>
      <c r="E14" s="144">
        <v>11.32825</v>
      </c>
      <c r="F14" s="144">
        <v>2</v>
      </c>
      <c r="G14" s="144">
        <v>1215</v>
      </c>
      <c r="H14" s="144">
        <v>0.54366</v>
      </c>
      <c r="I14" s="144">
        <v>14</v>
      </c>
      <c r="J14" s="144">
        <v>8.65</v>
      </c>
      <c r="K14" s="144">
        <v>12.24796</v>
      </c>
      <c r="L14" s="144">
        <v>55</v>
      </c>
      <c r="M14" s="144">
        <v>1574.15</v>
      </c>
      <c r="N14" s="144">
        <v>10.42821</v>
      </c>
      <c r="O14" s="144">
        <v>0</v>
      </c>
      <c r="P14" s="144">
        <v>0</v>
      </c>
      <c r="Q14" s="144">
        <v>0</v>
      </c>
      <c r="R14" s="144">
        <v>4</v>
      </c>
      <c r="S14" s="144">
        <v>2</v>
      </c>
      <c r="T14" s="144">
        <v>0.31382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  <c r="AA14" s="144">
        <v>0</v>
      </c>
      <c r="AB14" s="144">
        <v>0</v>
      </c>
      <c r="AC14" s="144">
        <v>0</v>
      </c>
      <c r="AD14" s="144">
        <v>3</v>
      </c>
      <c r="AE14" s="144">
        <v>6300.33</v>
      </c>
      <c r="AF14" s="144">
        <v>1.60366</v>
      </c>
      <c r="AG14" s="144">
        <v>9</v>
      </c>
      <c r="AH14" s="144">
        <v>9.99</v>
      </c>
      <c r="AI14" s="144">
        <v>8.99315</v>
      </c>
      <c r="AJ14" s="144">
        <v>6</v>
      </c>
      <c r="AK14" s="144">
        <v>6</v>
      </c>
      <c r="AL14" s="144">
        <v>0.7227</v>
      </c>
      <c r="AM14" s="144">
        <v>18</v>
      </c>
      <c r="AN14" s="144">
        <v>17.1</v>
      </c>
      <c r="AO14" s="144">
        <v>25.635</v>
      </c>
      <c r="AP14" s="144">
        <v>9</v>
      </c>
      <c r="AQ14" s="144">
        <v>8.5</v>
      </c>
      <c r="AR14" s="144">
        <v>9.53958</v>
      </c>
      <c r="AS14" s="144">
        <v>35</v>
      </c>
      <c r="AT14" s="144">
        <v>31.8</v>
      </c>
      <c r="AU14" s="144">
        <v>39.70161</v>
      </c>
      <c r="AV14" s="144">
        <v>23</v>
      </c>
      <c r="AW14" s="144">
        <v>20.99</v>
      </c>
      <c r="AX14" s="144">
        <v>17.98823</v>
      </c>
      <c r="AY14" s="144"/>
      <c r="AZ14" s="144">
        <v>0</v>
      </c>
      <c r="BA14" s="144">
        <v>0</v>
      </c>
      <c r="BB14" s="144">
        <v>0</v>
      </c>
      <c r="BC14" s="144">
        <v>0</v>
      </c>
      <c r="BD14" s="144">
        <v>0</v>
      </c>
      <c r="BE14" s="145">
        <f aca="true" t="shared" si="0" ref="BE14:BE26">SUM(C14,I14,O14,U14,AA14,AG14,AM14,AS14,AY14)</f>
        <v>90</v>
      </c>
      <c r="BF14" s="146"/>
      <c r="BG14" s="147">
        <f aca="true" t="shared" si="1" ref="BG14:BG26">SUM(E14,K14,Q14,W14,AC14,AI14,AO14,AU14,BA14)</f>
        <v>97.90597000000001</v>
      </c>
      <c r="BH14" s="146">
        <f>SUM(F14,L14,R14,X14,AD14,AJ14,AP14,AV14,BB14)</f>
        <v>102</v>
      </c>
      <c r="BI14" s="146">
        <v>0</v>
      </c>
      <c r="BJ14" s="147">
        <f>SUM(H14,N14,T14,Z14,AF14,AL14,AR14,AX14,BD14)</f>
        <v>41.13986</v>
      </c>
    </row>
    <row r="15" spans="1:62" s="148" customFormat="1" ht="18">
      <c r="A15" s="142">
        <v>2</v>
      </c>
      <c r="B15" s="143" t="s">
        <v>13</v>
      </c>
      <c r="C15" s="144">
        <v>1</v>
      </c>
      <c r="D15" s="144">
        <v>6885</v>
      </c>
      <c r="E15" s="144">
        <v>2.0655</v>
      </c>
      <c r="F15" s="144">
        <v>4</v>
      </c>
      <c r="G15" s="144">
        <v>11723.555555555557</v>
      </c>
      <c r="H15" s="144">
        <v>3.69292</v>
      </c>
      <c r="I15" s="144">
        <v>5</v>
      </c>
      <c r="J15" s="144">
        <v>4.178</v>
      </c>
      <c r="K15" s="144">
        <v>1.33696</v>
      </c>
      <c r="L15" s="144">
        <v>26</v>
      </c>
      <c r="M15" s="144">
        <v>17.68454285714286</v>
      </c>
      <c r="N15" s="144">
        <v>6.18959</v>
      </c>
      <c r="O15" s="144">
        <v>3</v>
      </c>
      <c r="P15" s="144">
        <v>1.715032258064516</v>
      </c>
      <c r="Q15" s="144">
        <v>1.06332</v>
      </c>
      <c r="R15" s="144">
        <v>5</v>
      </c>
      <c r="S15" s="144">
        <v>6.713569230769231</v>
      </c>
      <c r="T15" s="144">
        <v>4.36382</v>
      </c>
      <c r="U15" s="144">
        <v>2</v>
      </c>
      <c r="V15" s="144">
        <v>3.7112280701754385</v>
      </c>
      <c r="W15" s="144">
        <v>1.0577</v>
      </c>
      <c r="X15" s="144">
        <v>2</v>
      </c>
      <c r="Y15" s="144">
        <v>6.685450980392157</v>
      </c>
      <c r="Z15" s="144">
        <v>1.70479</v>
      </c>
      <c r="AA15" s="144">
        <v>0</v>
      </c>
      <c r="AB15" s="144">
        <v>0</v>
      </c>
      <c r="AC15" s="144">
        <v>0</v>
      </c>
      <c r="AD15" s="144">
        <v>1</v>
      </c>
      <c r="AE15" s="144">
        <v>3183.6363636363635</v>
      </c>
      <c r="AF15" s="144">
        <v>1.0506</v>
      </c>
      <c r="AG15" s="144">
        <v>1</v>
      </c>
      <c r="AH15" s="144">
        <v>0.04533333333333334</v>
      </c>
      <c r="AI15" s="144">
        <v>0.01428</v>
      </c>
      <c r="AJ15" s="144">
        <v>1</v>
      </c>
      <c r="AK15" s="144">
        <v>2.157375</v>
      </c>
      <c r="AL15" s="144">
        <v>0.69036</v>
      </c>
      <c r="AM15" s="144">
        <v>5</v>
      </c>
      <c r="AN15" s="144">
        <v>7.683495412844037</v>
      </c>
      <c r="AO15" s="144">
        <v>16.75002</v>
      </c>
      <c r="AP15" s="144">
        <v>16</v>
      </c>
      <c r="AQ15" s="144">
        <v>14.702742596810936</v>
      </c>
      <c r="AR15" s="144">
        <v>32.27252</v>
      </c>
      <c r="AS15" s="144">
        <v>29</v>
      </c>
      <c r="AT15" s="144">
        <v>24.626388</v>
      </c>
      <c r="AU15" s="144">
        <v>41.49357</v>
      </c>
      <c r="AV15" s="144">
        <v>32</v>
      </c>
      <c r="AW15" s="144">
        <v>10.041320312500002</v>
      </c>
      <c r="AX15" s="144">
        <v>25.70578</v>
      </c>
      <c r="AY15" s="144">
        <v>0</v>
      </c>
      <c r="AZ15" s="144">
        <v>0</v>
      </c>
      <c r="BA15" s="144">
        <v>0</v>
      </c>
      <c r="BB15" s="144">
        <v>0</v>
      </c>
      <c r="BC15" s="144">
        <v>0</v>
      </c>
      <c r="BD15" s="144">
        <v>0</v>
      </c>
      <c r="BE15" s="145">
        <f t="shared" si="0"/>
        <v>46</v>
      </c>
      <c r="BF15" s="146"/>
      <c r="BG15" s="147">
        <f t="shared" si="1"/>
        <v>63.78135</v>
      </c>
      <c r="BH15" s="146">
        <f aca="true" t="shared" si="2" ref="BH15:BH26">SUM(F15,L15,R15,X15,AD15,AJ15,AP15,AV15,BB15)</f>
        <v>87</v>
      </c>
      <c r="BI15" s="146"/>
      <c r="BJ15" s="147">
        <f>SUM(H15,N15,T15,Z15,AF15,AL15,AR15,AX15,BD15)</f>
        <v>75.67038</v>
      </c>
    </row>
    <row r="16" spans="1:62" s="148" customFormat="1" ht="18">
      <c r="A16" s="142">
        <v>3</v>
      </c>
      <c r="B16" s="143" t="s">
        <v>5</v>
      </c>
      <c r="C16" s="144">
        <v>46</v>
      </c>
      <c r="D16" s="144">
        <v>21730</v>
      </c>
      <c r="E16" s="144">
        <v>7.23312</v>
      </c>
      <c r="F16" s="144">
        <v>8</v>
      </c>
      <c r="G16" s="144">
        <v>7070</v>
      </c>
      <c r="H16" s="144">
        <v>1.68397</v>
      </c>
      <c r="I16" s="144">
        <v>16</v>
      </c>
      <c r="J16" s="144">
        <v>41.48</v>
      </c>
      <c r="K16" s="144">
        <v>11.09192</v>
      </c>
      <c r="L16" s="144">
        <v>22</v>
      </c>
      <c r="M16" s="144">
        <v>26.25</v>
      </c>
      <c r="N16" s="144">
        <v>5.33004</v>
      </c>
      <c r="O16" s="144">
        <v>6</v>
      </c>
      <c r="P16" s="144">
        <v>11.9</v>
      </c>
      <c r="Q16" s="144">
        <v>7.77298</v>
      </c>
      <c r="R16" s="144">
        <v>9</v>
      </c>
      <c r="S16" s="144">
        <v>9.4</v>
      </c>
      <c r="T16" s="144">
        <v>4.34063</v>
      </c>
      <c r="U16" s="144">
        <v>3</v>
      </c>
      <c r="V16" s="144">
        <v>2.12</v>
      </c>
      <c r="W16" s="144">
        <v>0.49628</v>
      </c>
      <c r="X16" s="144">
        <v>0</v>
      </c>
      <c r="Y16" s="144">
        <v>0</v>
      </c>
      <c r="Z16" s="144">
        <v>0</v>
      </c>
      <c r="AA16" s="144">
        <v>4</v>
      </c>
      <c r="AB16" s="144">
        <v>10120</v>
      </c>
      <c r="AC16" s="144">
        <v>3.34767</v>
      </c>
      <c r="AD16" s="144">
        <v>3</v>
      </c>
      <c r="AE16" s="144">
        <v>10000</v>
      </c>
      <c r="AF16" s="144">
        <v>3.33572</v>
      </c>
      <c r="AG16" s="144">
        <v>29</v>
      </c>
      <c r="AH16" s="144">
        <v>331.9</v>
      </c>
      <c r="AI16" s="144">
        <v>106.40669</v>
      </c>
      <c r="AJ16" s="144">
        <v>2</v>
      </c>
      <c r="AK16" s="144">
        <v>2.2</v>
      </c>
      <c r="AL16" s="144">
        <v>0.24866</v>
      </c>
      <c r="AM16" s="144">
        <v>43</v>
      </c>
      <c r="AN16" s="144">
        <v>34.75</v>
      </c>
      <c r="AO16" s="144">
        <v>77.78468</v>
      </c>
      <c r="AP16" s="144">
        <v>31</v>
      </c>
      <c r="AQ16" s="144">
        <v>19.6</v>
      </c>
      <c r="AR16" s="144">
        <v>5.4944</v>
      </c>
      <c r="AS16" s="144">
        <v>48</v>
      </c>
      <c r="AT16" s="144">
        <v>85.15</v>
      </c>
      <c r="AU16" s="144">
        <v>49.84768</v>
      </c>
      <c r="AV16" s="144">
        <v>19</v>
      </c>
      <c r="AW16" s="144">
        <v>11.3</v>
      </c>
      <c r="AX16" s="144">
        <v>7.2555</v>
      </c>
      <c r="AY16" s="144">
        <v>0</v>
      </c>
      <c r="AZ16" s="144">
        <v>0</v>
      </c>
      <c r="BA16" s="144">
        <v>0</v>
      </c>
      <c r="BB16" s="144">
        <v>0</v>
      </c>
      <c r="BC16" s="144">
        <v>0</v>
      </c>
      <c r="BD16" s="144">
        <v>0</v>
      </c>
      <c r="BE16" s="145">
        <f t="shared" si="0"/>
        <v>195</v>
      </c>
      <c r="BF16" s="146"/>
      <c r="BG16" s="172">
        <f t="shared" si="1"/>
        <v>263.98101999999994</v>
      </c>
      <c r="BH16" s="146">
        <f t="shared" si="2"/>
        <v>94</v>
      </c>
      <c r="BI16" s="146"/>
      <c r="BJ16" s="147">
        <f>SUM(H16,N16,T16,Z16,AF16,AL16,AR16,AX16,BD16)</f>
        <v>27.688919999999996</v>
      </c>
    </row>
    <row r="17" spans="1:62" s="148" customFormat="1" ht="18">
      <c r="A17" s="142">
        <v>4</v>
      </c>
      <c r="B17" s="143" t="s">
        <v>9</v>
      </c>
      <c r="C17" s="144">
        <v>13</v>
      </c>
      <c r="D17" s="144">
        <v>42107.9</v>
      </c>
      <c r="E17" s="144">
        <v>11.3691</v>
      </c>
      <c r="F17" s="144">
        <v>17</v>
      </c>
      <c r="G17" s="144">
        <v>55517.9</v>
      </c>
      <c r="H17" s="144">
        <v>14.9898</v>
      </c>
      <c r="I17" s="144">
        <v>8</v>
      </c>
      <c r="J17" s="144">
        <v>16.25</v>
      </c>
      <c r="K17" s="144">
        <v>4.06251</v>
      </c>
      <c r="L17" s="144">
        <v>19</v>
      </c>
      <c r="M17" s="144">
        <v>18.7096</v>
      </c>
      <c r="N17" s="144">
        <v>4.6774</v>
      </c>
      <c r="O17" s="144">
        <v>2</v>
      </c>
      <c r="P17" s="144">
        <v>3.28834</v>
      </c>
      <c r="Q17" s="144">
        <v>2.03877</v>
      </c>
      <c r="R17" s="144">
        <v>4</v>
      </c>
      <c r="S17" s="144">
        <v>4.75603</v>
      </c>
      <c r="T17" s="144">
        <v>2.94874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4</v>
      </c>
      <c r="AB17" s="144">
        <v>1161.75</v>
      </c>
      <c r="AC17" s="144">
        <v>0.37176</v>
      </c>
      <c r="AD17" s="153">
        <v>0</v>
      </c>
      <c r="AE17" s="144">
        <v>0</v>
      </c>
      <c r="AF17" s="144">
        <v>0</v>
      </c>
      <c r="AG17" s="144">
        <v>5</v>
      </c>
      <c r="AH17" s="144">
        <v>9.5927</v>
      </c>
      <c r="AI17" s="144">
        <v>2.97375</v>
      </c>
      <c r="AJ17" s="144">
        <v>3</v>
      </c>
      <c r="AK17" s="144">
        <v>0.24068</v>
      </c>
      <c r="AL17" s="144">
        <v>0.07461</v>
      </c>
      <c r="AM17" s="144">
        <v>25</v>
      </c>
      <c r="AN17" s="144">
        <v>8.0725</v>
      </c>
      <c r="AO17" s="144">
        <v>18.1631</v>
      </c>
      <c r="AP17" s="144">
        <v>16</v>
      </c>
      <c r="AQ17" s="144">
        <v>6.3504</v>
      </c>
      <c r="AR17" s="144">
        <v>14.2884</v>
      </c>
      <c r="AS17" s="144">
        <v>63</v>
      </c>
      <c r="AT17" s="144">
        <v>63.3</v>
      </c>
      <c r="AU17" s="144">
        <v>66.9524</v>
      </c>
      <c r="AV17" s="144">
        <v>59</v>
      </c>
      <c r="AW17" s="144">
        <v>61.2</v>
      </c>
      <c r="AX17" s="144">
        <v>49.016</v>
      </c>
      <c r="AY17" s="144">
        <v>0</v>
      </c>
      <c r="AZ17" s="144">
        <v>0</v>
      </c>
      <c r="BA17" s="144">
        <v>0</v>
      </c>
      <c r="BB17" s="144">
        <v>0</v>
      </c>
      <c r="BC17" s="144">
        <v>0</v>
      </c>
      <c r="BD17" s="144">
        <v>0</v>
      </c>
      <c r="BE17" s="145">
        <f t="shared" si="0"/>
        <v>120</v>
      </c>
      <c r="BF17" s="146"/>
      <c r="BG17" s="147">
        <f t="shared" si="1"/>
        <v>105.93139</v>
      </c>
      <c r="BH17" s="146">
        <f t="shared" si="2"/>
        <v>118</v>
      </c>
      <c r="BI17" s="146"/>
      <c r="BJ17" s="147">
        <f>SUM(H17,N17,T17,Z17,AF17,AL17,AR17,AX17,BD17)</f>
        <v>85.99494999999999</v>
      </c>
    </row>
    <row r="18" spans="1:62" s="148" customFormat="1" ht="18">
      <c r="A18" s="142">
        <v>5</v>
      </c>
      <c r="B18" s="143" t="s">
        <v>11</v>
      </c>
      <c r="C18" s="144">
        <v>11</v>
      </c>
      <c r="D18" s="144">
        <v>22061.1</v>
      </c>
      <c r="E18" s="144">
        <v>9.38367</v>
      </c>
      <c r="F18" s="144">
        <v>2</v>
      </c>
      <c r="G18" s="144">
        <v>1480</v>
      </c>
      <c r="H18" s="144">
        <v>1.17255</v>
      </c>
      <c r="I18" s="144">
        <v>1</v>
      </c>
      <c r="J18" s="144">
        <v>10</v>
      </c>
      <c r="K18" s="162">
        <v>1.8211</v>
      </c>
      <c r="L18" s="144">
        <v>0</v>
      </c>
      <c r="M18" s="144">
        <v>0</v>
      </c>
      <c r="N18" s="162">
        <v>0</v>
      </c>
      <c r="O18" s="145">
        <v>4</v>
      </c>
      <c r="P18" s="145">
        <v>3.475</v>
      </c>
      <c r="Q18" s="162">
        <v>3.73569</v>
      </c>
      <c r="R18" s="145">
        <v>1</v>
      </c>
      <c r="S18" s="145">
        <v>1.5</v>
      </c>
      <c r="T18" s="162">
        <v>0.81355</v>
      </c>
      <c r="U18" s="144">
        <v>3</v>
      </c>
      <c r="V18" s="144">
        <v>2272</v>
      </c>
      <c r="W18" s="144">
        <v>3.34138</v>
      </c>
      <c r="X18" s="144">
        <v>0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44">
        <v>1</v>
      </c>
      <c r="AE18" s="144">
        <v>1524.97</v>
      </c>
      <c r="AF18" s="144">
        <v>0.40324</v>
      </c>
      <c r="AG18" s="144">
        <v>2</v>
      </c>
      <c r="AH18" s="144">
        <v>10.2015</v>
      </c>
      <c r="AI18" s="144">
        <v>7.20501</v>
      </c>
      <c r="AJ18" s="144">
        <v>0</v>
      </c>
      <c r="AK18" s="144">
        <v>0</v>
      </c>
      <c r="AL18" s="144">
        <v>0</v>
      </c>
      <c r="AM18" s="144">
        <v>23</v>
      </c>
      <c r="AN18" s="144">
        <v>16.7335</v>
      </c>
      <c r="AO18" s="144">
        <v>18.57073</v>
      </c>
      <c r="AP18" s="144">
        <v>35</v>
      </c>
      <c r="AQ18" s="144">
        <v>8.118</v>
      </c>
      <c r="AR18" s="144">
        <v>25.30805</v>
      </c>
      <c r="AS18" s="144">
        <v>113</v>
      </c>
      <c r="AT18" s="163">
        <v>192.21</v>
      </c>
      <c r="AU18" s="144">
        <v>125.37637</v>
      </c>
      <c r="AV18" s="144">
        <v>28</v>
      </c>
      <c r="AW18" s="163">
        <v>29.747</v>
      </c>
      <c r="AX18" s="144">
        <v>20.33234</v>
      </c>
      <c r="AY18" s="144">
        <v>0</v>
      </c>
      <c r="AZ18" s="144">
        <v>0</v>
      </c>
      <c r="BA18" s="144">
        <v>0</v>
      </c>
      <c r="BB18" s="144">
        <v>0</v>
      </c>
      <c r="BC18" s="144">
        <v>0</v>
      </c>
      <c r="BD18" s="144">
        <v>0</v>
      </c>
      <c r="BE18" s="145">
        <f t="shared" si="0"/>
        <v>157</v>
      </c>
      <c r="BF18" s="146"/>
      <c r="BG18" s="147">
        <f t="shared" si="1"/>
        <v>169.43394999999998</v>
      </c>
      <c r="BH18" s="146">
        <f t="shared" si="2"/>
        <v>67</v>
      </c>
      <c r="BI18" s="146"/>
      <c r="BJ18" s="147">
        <f aca="true" t="shared" si="3" ref="BJ18:BJ26">SUM(H18,N18,T18,Z18,AF18,AL18,AR18,AX18,BD18)</f>
        <v>48.02973</v>
      </c>
    </row>
    <row r="19" spans="1:62" s="169" customFormat="1" ht="18">
      <c r="A19" s="164">
        <v>6</v>
      </c>
      <c r="B19" s="165" t="s">
        <v>1</v>
      </c>
      <c r="C19" s="153">
        <v>7</v>
      </c>
      <c r="D19" s="153">
        <v>18869</v>
      </c>
      <c r="E19" s="153">
        <v>5.90123</v>
      </c>
      <c r="F19" s="153">
        <v>9</v>
      </c>
      <c r="G19" s="153">
        <v>14218</v>
      </c>
      <c r="H19" s="153">
        <v>7.74333</v>
      </c>
      <c r="I19" s="153">
        <v>8</v>
      </c>
      <c r="J19" s="153">
        <v>16</v>
      </c>
      <c r="K19" s="153">
        <v>6.17335</v>
      </c>
      <c r="L19" s="153">
        <v>29</v>
      </c>
      <c r="M19" s="153">
        <v>42.03</v>
      </c>
      <c r="N19" s="153">
        <v>6.17267</v>
      </c>
      <c r="O19" s="153">
        <v>5</v>
      </c>
      <c r="P19" s="153">
        <v>6.83</v>
      </c>
      <c r="Q19" s="153">
        <v>3.14194</v>
      </c>
      <c r="R19" s="153">
        <v>8</v>
      </c>
      <c r="S19" s="153">
        <v>14.45</v>
      </c>
      <c r="T19" s="153">
        <v>4.68964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4</v>
      </c>
      <c r="AB19" s="153">
        <v>1755</v>
      </c>
      <c r="AC19" s="153">
        <v>0.425</v>
      </c>
      <c r="AD19" s="153">
        <v>2</v>
      </c>
      <c r="AE19" s="153">
        <v>2591</v>
      </c>
      <c r="AF19" s="153">
        <v>1.90935</v>
      </c>
      <c r="AG19" s="153">
        <v>9</v>
      </c>
      <c r="AH19" s="153">
        <v>2.18</v>
      </c>
      <c r="AI19" s="153">
        <v>2.80895</v>
      </c>
      <c r="AJ19" s="153">
        <v>10</v>
      </c>
      <c r="AK19" s="153">
        <v>27.8226</v>
      </c>
      <c r="AL19" s="153">
        <v>5.61271</v>
      </c>
      <c r="AM19" s="153">
        <v>17</v>
      </c>
      <c r="AN19" s="153">
        <v>28.243</v>
      </c>
      <c r="AO19" s="153">
        <v>10.38908</v>
      </c>
      <c r="AP19" s="153">
        <v>9</v>
      </c>
      <c r="AQ19" s="153">
        <v>2.16</v>
      </c>
      <c r="AR19" s="153">
        <v>1.27987</v>
      </c>
      <c r="AS19" s="153">
        <v>66</v>
      </c>
      <c r="AT19" s="153">
        <v>56.964</v>
      </c>
      <c r="AU19" s="153">
        <v>48.51991</v>
      </c>
      <c r="AV19" s="153">
        <v>35</v>
      </c>
      <c r="AW19" s="153">
        <v>17.127</v>
      </c>
      <c r="AX19" s="153">
        <v>9.9169</v>
      </c>
      <c r="AY19" s="166">
        <v>0</v>
      </c>
      <c r="AZ19" s="166">
        <v>0</v>
      </c>
      <c r="BA19" s="166">
        <v>0</v>
      </c>
      <c r="BB19" s="166">
        <v>0</v>
      </c>
      <c r="BC19" s="166">
        <v>0</v>
      </c>
      <c r="BD19" s="166">
        <v>0</v>
      </c>
      <c r="BE19" s="145">
        <f t="shared" si="0"/>
        <v>116</v>
      </c>
      <c r="BF19" s="167"/>
      <c r="BG19" s="168">
        <f t="shared" si="1"/>
        <v>77.35946000000001</v>
      </c>
      <c r="BH19" s="146">
        <f t="shared" si="2"/>
        <v>102</v>
      </c>
      <c r="BI19" s="167"/>
      <c r="BJ19" s="168">
        <f t="shared" si="3"/>
        <v>37.32447</v>
      </c>
    </row>
    <row r="20" spans="1:62" s="148" customFormat="1" ht="18">
      <c r="A20" s="142">
        <v>7</v>
      </c>
      <c r="B20" s="143" t="s">
        <v>10</v>
      </c>
      <c r="C20" s="144">
        <v>12</v>
      </c>
      <c r="D20" s="144">
        <v>26317.125</v>
      </c>
      <c r="E20" s="144">
        <v>9.18088</v>
      </c>
      <c r="F20" s="144">
        <v>8</v>
      </c>
      <c r="G20" s="144">
        <v>6700</v>
      </c>
      <c r="H20" s="144">
        <v>2.54234</v>
      </c>
      <c r="I20" s="144">
        <v>10</v>
      </c>
      <c r="J20" s="144">
        <v>24</v>
      </c>
      <c r="K20" s="144">
        <v>5.13363</v>
      </c>
      <c r="L20" s="144">
        <v>21</v>
      </c>
      <c r="M20" s="144">
        <v>16.5</v>
      </c>
      <c r="N20" s="144">
        <v>5.45917</v>
      </c>
      <c r="O20" s="144">
        <v>5</v>
      </c>
      <c r="P20" s="144">
        <v>5.4</v>
      </c>
      <c r="Q20" s="144">
        <v>3.46868</v>
      </c>
      <c r="R20" s="144">
        <v>3</v>
      </c>
      <c r="S20" s="144">
        <v>0.7</v>
      </c>
      <c r="T20" s="144">
        <v>0.5719</v>
      </c>
      <c r="U20" s="144">
        <v>13</v>
      </c>
      <c r="V20" s="144">
        <v>60</v>
      </c>
      <c r="W20" s="144">
        <v>10.15632</v>
      </c>
      <c r="X20" s="144">
        <v>9</v>
      </c>
      <c r="Y20" s="144">
        <v>24</v>
      </c>
      <c r="Z20" s="144">
        <v>6.73968</v>
      </c>
      <c r="AA20" s="144">
        <v>2</v>
      </c>
      <c r="AB20" s="144">
        <v>25826</v>
      </c>
      <c r="AC20" s="144">
        <v>9.43172</v>
      </c>
      <c r="AD20" s="144">
        <v>3</v>
      </c>
      <c r="AE20" s="144">
        <v>500</v>
      </c>
      <c r="AF20" s="144">
        <v>0</v>
      </c>
      <c r="AG20" s="144">
        <v>16</v>
      </c>
      <c r="AH20" s="144">
        <v>74</v>
      </c>
      <c r="AI20" s="144">
        <v>25.39315</v>
      </c>
      <c r="AJ20" s="144">
        <v>4</v>
      </c>
      <c r="AK20" s="144">
        <v>3.2</v>
      </c>
      <c r="AL20" s="144">
        <v>1.0171</v>
      </c>
      <c r="AM20" s="144">
        <v>37</v>
      </c>
      <c r="AN20" s="144">
        <v>27.99</v>
      </c>
      <c r="AO20" s="144">
        <v>58.20672</v>
      </c>
      <c r="AP20" s="144">
        <v>43</v>
      </c>
      <c r="AQ20" s="144">
        <v>6.22</v>
      </c>
      <c r="AR20" s="144">
        <v>4.21385</v>
      </c>
      <c r="AS20" s="144">
        <v>83</v>
      </c>
      <c r="AT20" s="144">
        <v>83.69</v>
      </c>
      <c r="AU20" s="144">
        <v>88.04302</v>
      </c>
      <c r="AV20" s="144">
        <v>21</v>
      </c>
      <c r="AW20" s="144">
        <v>10.4</v>
      </c>
      <c r="AX20" s="144">
        <v>4.99124</v>
      </c>
      <c r="AY20" s="144">
        <v>0</v>
      </c>
      <c r="AZ20" s="144">
        <v>0</v>
      </c>
      <c r="BA20" s="144">
        <v>0</v>
      </c>
      <c r="BB20" s="144">
        <v>0</v>
      </c>
      <c r="BC20" s="144">
        <v>0</v>
      </c>
      <c r="BD20" s="144">
        <v>0</v>
      </c>
      <c r="BE20" s="145">
        <f t="shared" si="0"/>
        <v>178</v>
      </c>
      <c r="BF20" s="146"/>
      <c r="BG20" s="147">
        <f t="shared" si="1"/>
        <v>209.01412</v>
      </c>
      <c r="BH20" s="146">
        <f t="shared" si="2"/>
        <v>112</v>
      </c>
      <c r="BI20" s="146"/>
      <c r="BJ20" s="147">
        <f t="shared" si="3"/>
        <v>25.53528</v>
      </c>
    </row>
    <row r="21" spans="1:62" s="148" customFormat="1" ht="18">
      <c r="A21" s="142">
        <v>8</v>
      </c>
      <c r="B21" s="143" t="s">
        <v>6</v>
      </c>
      <c r="C21" s="144">
        <v>0</v>
      </c>
      <c r="D21" s="144">
        <v>0</v>
      </c>
      <c r="E21" s="144">
        <v>0</v>
      </c>
      <c r="F21" s="144">
        <v>5</v>
      </c>
      <c r="G21" s="144">
        <v>17996.6</v>
      </c>
      <c r="H21" s="144">
        <v>4.73315</v>
      </c>
      <c r="I21" s="144">
        <v>26</v>
      </c>
      <c r="J21" s="144">
        <v>11.34</v>
      </c>
      <c r="K21" s="144">
        <v>5.1859</v>
      </c>
      <c r="L21" s="144">
        <v>18</v>
      </c>
      <c r="M21" s="144">
        <v>24.77</v>
      </c>
      <c r="N21" s="144">
        <v>4.0403</v>
      </c>
      <c r="O21" s="144">
        <v>20</v>
      </c>
      <c r="P21" s="144">
        <v>29.05</v>
      </c>
      <c r="Q21" s="144">
        <v>16.04766</v>
      </c>
      <c r="R21" s="144">
        <v>15</v>
      </c>
      <c r="S21" s="144">
        <v>21.2</v>
      </c>
      <c r="T21" s="144">
        <v>11.59247</v>
      </c>
      <c r="U21" s="144">
        <v>5</v>
      </c>
      <c r="V21" s="144">
        <v>6.5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2</v>
      </c>
      <c r="AH21" s="144">
        <v>5</v>
      </c>
      <c r="AI21" s="144">
        <v>1.4886</v>
      </c>
      <c r="AJ21" s="144">
        <v>1</v>
      </c>
      <c r="AK21" s="144">
        <v>1.5</v>
      </c>
      <c r="AL21" s="144">
        <v>1.4028</v>
      </c>
      <c r="AM21" s="144">
        <v>11</v>
      </c>
      <c r="AN21" s="144">
        <v>5.3</v>
      </c>
      <c r="AO21" s="144">
        <v>14.0676</v>
      </c>
      <c r="AP21" s="144">
        <v>15</v>
      </c>
      <c r="AQ21" s="144">
        <v>14.99</v>
      </c>
      <c r="AR21" s="144">
        <v>29.31138</v>
      </c>
      <c r="AS21" s="144">
        <v>26</v>
      </c>
      <c r="AT21" s="144">
        <v>17.785</v>
      </c>
      <c r="AU21" s="144">
        <v>22.09978</v>
      </c>
      <c r="AV21" s="144">
        <v>17</v>
      </c>
      <c r="AW21" s="144">
        <v>19.95</v>
      </c>
      <c r="AX21" s="144">
        <v>17.01938</v>
      </c>
      <c r="AY21" s="144">
        <v>0</v>
      </c>
      <c r="AZ21" s="144">
        <v>0</v>
      </c>
      <c r="BA21" s="144">
        <v>0</v>
      </c>
      <c r="BB21" s="144">
        <v>0</v>
      </c>
      <c r="BC21" s="144">
        <v>0</v>
      </c>
      <c r="BD21" s="144">
        <v>0</v>
      </c>
      <c r="BE21" s="145">
        <f t="shared" si="0"/>
        <v>90</v>
      </c>
      <c r="BF21" s="146"/>
      <c r="BG21" s="147">
        <f t="shared" si="1"/>
        <v>58.88954</v>
      </c>
      <c r="BH21" s="146">
        <f t="shared" si="2"/>
        <v>71</v>
      </c>
      <c r="BI21" s="146"/>
      <c r="BJ21" s="147">
        <f t="shared" si="3"/>
        <v>68.09948</v>
      </c>
    </row>
    <row r="22" spans="1:62" s="148" customFormat="1" ht="18">
      <c r="A22" s="142">
        <v>9</v>
      </c>
      <c r="B22" s="143" t="s">
        <v>7</v>
      </c>
      <c r="C22" s="144">
        <v>0</v>
      </c>
      <c r="D22" s="144">
        <v>0</v>
      </c>
      <c r="E22" s="144">
        <v>0</v>
      </c>
      <c r="F22" s="144">
        <v>1</v>
      </c>
      <c r="G22" s="144">
        <v>560</v>
      </c>
      <c r="H22" s="144">
        <v>0.19516</v>
      </c>
      <c r="I22" s="144">
        <v>1</v>
      </c>
      <c r="J22" s="144">
        <v>15</v>
      </c>
      <c r="K22" s="144">
        <v>4.13117</v>
      </c>
      <c r="L22" s="144">
        <v>3</v>
      </c>
      <c r="M22" s="144">
        <v>33.63</v>
      </c>
      <c r="N22" s="144">
        <v>9.99308</v>
      </c>
      <c r="O22" s="144">
        <v>39</v>
      </c>
      <c r="P22" s="144">
        <v>39.01</v>
      </c>
      <c r="Q22" s="144">
        <v>31.88377</v>
      </c>
      <c r="R22" s="144">
        <v>19</v>
      </c>
      <c r="S22" s="144">
        <v>20.04</v>
      </c>
      <c r="T22" s="144">
        <v>11.25041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1</v>
      </c>
      <c r="AB22" s="144">
        <v>21809.571428571428</v>
      </c>
      <c r="AC22" s="144">
        <v>7.63335</v>
      </c>
      <c r="AD22" s="144">
        <v>3</v>
      </c>
      <c r="AE22" s="144">
        <v>7517.914285714286</v>
      </c>
      <c r="AF22" s="144">
        <v>2.63127</v>
      </c>
      <c r="AG22" s="144">
        <v>1</v>
      </c>
      <c r="AH22" s="144">
        <v>2.63</v>
      </c>
      <c r="AI22" s="144">
        <v>0.626</v>
      </c>
      <c r="AJ22" s="144">
        <v>2</v>
      </c>
      <c r="AK22" s="144">
        <v>0.3017</v>
      </c>
      <c r="AL22" s="144">
        <v>1.6065</v>
      </c>
      <c r="AM22" s="144">
        <v>5</v>
      </c>
      <c r="AN22" s="144">
        <v>8.91</v>
      </c>
      <c r="AO22" s="144">
        <v>13.1968</v>
      </c>
      <c r="AP22" s="144">
        <v>17</v>
      </c>
      <c r="AQ22" s="144">
        <v>12.32</v>
      </c>
      <c r="AR22" s="144">
        <v>15.76624</v>
      </c>
      <c r="AS22" s="144">
        <v>11</v>
      </c>
      <c r="AT22" s="144">
        <v>8.76</v>
      </c>
      <c r="AU22" s="144">
        <v>7.23112</v>
      </c>
      <c r="AV22" s="144">
        <v>17</v>
      </c>
      <c r="AW22" s="144">
        <v>7.923</v>
      </c>
      <c r="AX22" s="144">
        <v>18.01073</v>
      </c>
      <c r="AY22" s="144">
        <v>0</v>
      </c>
      <c r="AZ22" s="144">
        <v>0</v>
      </c>
      <c r="BA22" s="144">
        <v>0</v>
      </c>
      <c r="BB22" s="144">
        <v>0</v>
      </c>
      <c r="BC22" s="144">
        <v>0</v>
      </c>
      <c r="BD22" s="144">
        <v>0</v>
      </c>
      <c r="BE22" s="145">
        <f t="shared" si="0"/>
        <v>58</v>
      </c>
      <c r="BF22" s="146"/>
      <c r="BG22" s="147">
        <f t="shared" si="1"/>
        <v>64.70221</v>
      </c>
      <c r="BH22" s="146">
        <f t="shared" si="2"/>
        <v>62</v>
      </c>
      <c r="BI22" s="146"/>
      <c r="BJ22" s="147">
        <f t="shared" si="3"/>
        <v>59.45339</v>
      </c>
    </row>
    <row r="23" spans="1:62" s="148" customFormat="1" ht="18">
      <c r="A23" s="142">
        <v>10</v>
      </c>
      <c r="B23" s="143" t="s">
        <v>0</v>
      </c>
      <c r="C23" s="144">
        <v>0</v>
      </c>
      <c r="D23" s="144">
        <v>0</v>
      </c>
      <c r="E23" s="144">
        <v>0</v>
      </c>
      <c r="F23" s="144">
        <v>2</v>
      </c>
      <c r="G23" s="144">
        <v>8529</v>
      </c>
      <c r="H23" s="144">
        <v>4.35315</v>
      </c>
      <c r="I23" s="144">
        <v>5</v>
      </c>
      <c r="J23" s="144">
        <v>2.1</v>
      </c>
      <c r="K23" s="144">
        <v>0.43956</v>
      </c>
      <c r="L23" s="144">
        <v>97</v>
      </c>
      <c r="M23" s="144">
        <v>33</v>
      </c>
      <c r="N23" s="144">
        <v>26.6078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v>2</v>
      </c>
      <c r="AE23" s="144">
        <v>3802</v>
      </c>
      <c r="AF23" s="144">
        <v>1.64129</v>
      </c>
      <c r="AG23" s="144">
        <v>0</v>
      </c>
      <c r="AH23" s="144">
        <v>0</v>
      </c>
      <c r="AI23" s="144">
        <v>0</v>
      </c>
      <c r="AJ23" s="144">
        <v>3</v>
      </c>
      <c r="AK23" s="144">
        <v>3.5</v>
      </c>
      <c r="AL23" s="144">
        <v>0.4759</v>
      </c>
      <c r="AM23" s="144">
        <v>9</v>
      </c>
      <c r="AN23" s="144">
        <v>10.4</v>
      </c>
      <c r="AO23" s="144">
        <v>7.59102</v>
      </c>
      <c r="AP23" s="144">
        <v>3</v>
      </c>
      <c r="AQ23" s="144">
        <v>4</v>
      </c>
      <c r="AR23" s="144">
        <v>3.11247</v>
      </c>
      <c r="AS23" s="144">
        <v>71</v>
      </c>
      <c r="AT23" s="144">
        <v>100</v>
      </c>
      <c r="AU23" s="144">
        <v>77.72884</v>
      </c>
      <c r="AV23" s="144">
        <v>77</v>
      </c>
      <c r="AW23" s="144">
        <v>97</v>
      </c>
      <c r="AX23" s="144">
        <v>99.29382</v>
      </c>
      <c r="AY23" s="144">
        <v>0</v>
      </c>
      <c r="AZ23" s="144">
        <v>0</v>
      </c>
      <c r="BA23" s="144">
        <v>0</v>
      </c>
      <c r="BB23" s="144"/>
      <c r="BC23" s="144">
        <v>0</v>
      </c>
      <c r="BD23" s="144">
        <v>0</v>
      </c>
      <c r="BE23" s="145">
        <f t="shared" si="0"/>
        <v>85</v>
      </c>
      <c r="BF23" s="146"/>
      <c r="BG23" s="147">
        <f t="shared" si="1"/>
        <v>85.75942</v>
      </c>
      <c r="BH23" s="146">
        <f t="shared" si="2"/>
        <v>184</v>
      </c>
      <c r="BI23" s="146"/>
      <c r="BJ23" s="147">
        <f t="shared" si="3"/>
        <v>135.48443</v>
      </c>
    </row>
    <row r="24" spans="1:62" s="148" customFormat="1" ht="18">
      <c r="A24" s="142">
        <v>11</v>
      </c>
      <c r="B24" s="143" t="s">
        <v>8</v>
      </c>
      <c r="C24" s="144">
        <v>1</v>
      </c>
      <c r="D24" s="144">
        <v>1069</v>
      </c>
      <c r="E24" s="144">
        <v>0.77588</v>
      </c>
      <c r="F24" s="144">
        <v>0</v>
      </c>
      <c r="G24" s="144">
        <v>0</v>
      </c>
      <c r="H24" s="144">
        <v>0</v>
      </c>
      <c r="I24" s="144">
        <v>3</v>
      </c>
      <c r="J24" s="144">
        <v>42.615</v>
      </c>
      <c r="K24" s="144">
        <v>5.961</v>
      </c>
      <c r="L24" s="144">
        <v>1</v>
      </c>
      <c r="M24" s="144">
        <v>187.5</v>
      </c>
      <c r="N24" s="144">
        <v>2.2131</v>
      </c>
      <c r="O24" s="144">
        <v>46</v>
      </c>
      <c r="P24" s="144">
        <v>78.5</v>
      </c>
      <c r="Q24" s="144">
        <v>36.8879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0</v>
      </c>
      <c r="AA24" s="144">
        <v>0</v>
      </c>
      <c r="AB24" s="144">
        <v>0</v>
      </c>
      <c r="AC24" s="144">
        <v>0</v>
      </c>
      <c r="AD24" s="144">
        <v>0</v>
      </c>
      <c r="AE24" s="144">
        <v>0</v>
      </c>
      <c r="AF24" s="144">
        <v>0</v>
      </c>
      <c r="AG24" s="144">
        <v>0</v>
      </c>
      <c r="AH24" s="144">
        <v>0</v>
      </c>
      <c r="AI24" s="144">
        <v>0</v>
      </c>
      <c r="AJ24" s="144">
        <v>0</v>
      </c>
      <c r="AK24" s="144">
        <v>0</v>
      </c>
      <c r="AL24" s="144">
        <v>0</v>
      </c>
      <c r="AM24" s="144">
        <v>12</v>
      </c>
      <c r="AN24" s="144">
        <v>6.623</v>
      </c>
      <c r="AO24" s="144">
        <v>13.82655</v>
      </c>
      <c r="AP24" s="144">
        <v>3</v>
      </c>
      <c r="AQ24" s="144">
        <v>0.2</v>
      </c>
      <c r="AR24" s="144">
        <v>2.6832</v>
      </c>
      <c r="AS24" s="144">
        <v>55</v>
      </c>
      <c r="AT24" s="144">
        <v>93.4</v>
      </c>
      <c r="AU24" s="144">
        <v>65.07267</v>
      </c>
      <c r="AV24" s="144">
        <v>9</v>
      </c>
      <c r="AW24" s="144">
        <v>9.15</v>
      </c>
      <c r="AX24" s="144">
        <v>10.51192</v>
      </c>
      <c r="AY24" s="144"/>
      <c r="AZ24" s="144">
        <v>0</v>
      </c>
      <c r="BA24" s="144">
        <v>0</v>
      </c>
      <c r="BB24" s="144">
        <v>0</v>
      </c>
      <c r="BC24" s="144">
        <v>0</v>
      </c>
      <c r="BD24" s="144">
        <v>0</v>
      </c>
      <c r="BE24" s="145">
        <f t="shared" si="0"/>
        <v>117</v>
      </c>
      <c r="BF24" s="146"/>
      <c r="BG24" s="147">
        <f t="shared" si="1"/>
        <v>122.524</v>
      </c>
      <c r="BH24" s="146">
        <f t="shared" si="2"/>
        <v>13</v>
      </c>
      <c r="BI24" s="146"/>
      <c r="BJ24" s="147">
        <f t="shared" si="3"/>
        <v>15.40822</v>
      </c>
    </row>
    <row r="25" spans="1:63" s="148" customFormat="1" ht="18">
      <c r="A25" s="142">
        <v>12</v>
      </c>
      <c r="B25" s="143" t="s">
        <v>4</v>
      </c>
      <c r="C25" s="144">
        <v>4</v>
      </c>
      <c r="D25" s="144">
        <v>11341.8</v>
      </c>
      <c r="E25" s="144">
        <v>3.79746</v>
      </c>
      <c r="F25" s="144">
        <v>2</v>
      </c>
      <c r="G25" s="144">
        <v>1887.14</v>
      </c>
      <c r="H25" s="144">
        <v>0.574</v>
      </c>
      <c r="I25" s="144">
        <v>3</v>
      </c>
      <c r="J25" s="144">
        <v>1.5</v>
      </c>
      <c r="K25" s="144">
        <v>0.34795</v>
      </c>
      <c r="L25" s="144">
        <v>44</v>
      </c>
      <c r="M25" s="144">
        <v>278.99</v>
      </c>
      <c r="N25" s="144">
        <v>15.5836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1</v>
      </c>
      <c r="Y25" s="144">
        <v>3</v>
      </c>
      <c r="Z25" s="144">
        <v>7.8934</v>
      </c>
      <c r="AA25" s="144">
        <v>0</v>
      </c>
      <c r="AB25" s="144">
        <v>0</v>
      </c>
      <c r="AC25" s="144">
        <v>0</v>
      </c>
      <c r="AD25" s="144">
        <v>0</v>
      </c>
      <c r="AE25" s="144">
        <v>0</v>
      </c>
      <c r="AF25" s="144">
        <v>0</v>
      </c>
      <c r="AG25" s="144">
        <v>10</v>
      </c>
      <c r="AH25" s="144">
        <v>7.4529</v>
      </c>
      <c r="AI25" s="144">
        <v>5.2447</v>
      </c>
      <c r="AJ25" s="144">
        <v>4</v>
      </c>
      <c r="AK25" s="144">
        <v>5.3</v>
      </c>
      <c r="AL25" s="144">
        <v>3.97616</v>
      </c>
      <c r="AM25" s="144">
        <v>7</v>
      </c>
      <c r="AN25" s="144">
        <v>23</v>
      </c>
      <c r="AO25" s="144">
        <v>21.94658</v>
      </c>
      <c r="AP25" s="144">
        <v>0</v>
      </c>
      <c r="AQ25" s="144">
        <v>0</v>
      </c>
      <c r="AR25" s="144">
        <v>0</v>
      </c>
      <c r="AS25" s="144">
        <v>59</v>
      </c>
      <c r="AT25" s="144">
        <v>80.734</v>
      </c>
      <c r="AU25" s="144">
        <v>57.97523</v>
      </c>
      <c r="AV25" s="144">
        <v>34</v>
      </c>
      <c r="AW25" s="144">
        <v>45.918</v>
      </c>
      <c r="AX25" s="144">
        <v>34.7497</v>
      </c>
      <c r="AY25" s="144">
        <v>0</v>
      </c>
      <c r="AZ25" s="144">
        <v>0</v>
      </c>
      <c r="BA25" s="144">
        <v>0</v>
      </c>
      <c r="BB25" s="144">
        <v>0</v>
      </c>
      <c r="BC25" s="144">
        <v>0</v>
      </c>
      <c r="BD25" s="144">
        <v>0</v>
      </c>
      <c r="BE25" s="145">
        <f>SUM(C25,I25,O25,U25,AA25,AG25,AM25,AS25,AY25)</f>
        <v>83</v>
      </c>
      <c r="BF25" s="146"/>
      <c r="BG25" s="147">
        <f t="shared" si="1"/>
        <v>89.31192</v>
      </c>
      <c r="BH25" s="146">
        <f t="shared" si="2"/>
        <v>85</v>
      </c>
      <c r="BI25" s="146"/>
      <c r="BJ25" s="147">
        <f t="shared" si="3"/>
        <v>62.77686</v>
      </c>
      <c r="BK25" s="148" t="s">
        <v>83</v>
      </c>
    </row>
    <row r="26" spans="1:62" s="148" customFormat="1" ht="18">
      <c r="A26" s="142">
        <v>13</v>
      </c>
      <c r="B26" s="143" t="s">
        <v>3</v>
      </c>
      <c r="C26" s="144">
        <v>5</v>
      </c>
      <c r="D26" s="144">
        <v>6261.9</v>
      </c>
      <c r="E26" s="144">
        <v>2.61748</v>
      </c>
      <c r="F26" s="144">
        <v>9</v>
      </c>
      <c r="G26" s="144">
        <v>13272</v>
      </c>
      <c r="H26" s="144">
        <v>7.20227</v>
      </c>
      <c r="I26" s="144">
        <v>29</v>
      </c>
      <c r="J26" s="144">
        <v>21.6</v>
      </c>
      <c r="K26" s="144">
        <v>12.00219</v>
      </c>
      <c r="L26" s="144">
        <v>36</v>
      </c>
      <c r="M26" s="144">
        <v>25.05</v>
      </c>
      <c r="N26" s="144">
        <v>15.04696</v>
      </c>
      <c r="O26" s="144">
        <v>1</v>
      </c>
      <c r="P26" s="144">
        <v>0.75</v>
      </c>
      <c r="Q26" s="144">
        <v>0.40758</v>
      </c>
      <c r="R26" s="144">
        <v>2</v>
      </c>
      <c r="S26" s="144">
        <v>1.3</v>
      </c>
      <c r="T26" s="144">
        <v>8.4937</v>
      </c>
      <c r="U26" s="144">
        <v>12</v>
      </c>
      <c r="V26" s="144">
        <v>0</v>
      </c>
      <c r="W26" s="144">
        <v>5.69548</v>
      </c>
      <c r="X26" s="144">
        <v>0</v>
      </c>
      <c r="Y26" s="144">
        <v>0</v>
      </c>
      <c r="Z26" s="144">
        <v>0.99834</v>
      </c>
      <c r="AA26" s="144">
        <v>7</v>
      </c>
      <c r="AB26" s="144">
        <v>0</v>
      </c>
      <c r="AC26" s="144">
        <v>7.49696</v>
      </c>
      <c r="AD26" s="144">
        <v>1</v>
      </c>
      <c r="AE26" s="144">
        <v>0</v>
      </c>
      <c r="AF26" s="144">
        <v>1.22325</v>
      </c>
      <c r="AG26" s="144">
        <v>13</v>
      </c>
      <c r="AH26" s="144">
        <v>0</v>
      </c>
      <c r="AI26" s="144">
        <v>11.15816</v>
      </c>
      <c r="AJ26" s="144">
        <v>9</v>
      </c>
      <c r="AK26" s="144">
        <v>0</v>
      </c>
      <c r="AL26" s="144">
        <v>40.52287</v>
      </c>
      <c r="AM26" s="144">
        <v>11</v>
      </c>
      <c r="AN26" s="144">
        <v>17.242</v>
      </c>
      <c r="AO26" s="144">
        <v>11.60343</v>
      </c>
      <c r="AP26" s="144">
        <v>9</v>
      </c>
      <c r="AQ26" s="144">
        <v>6.2</v>
      </c>
      <c r="AR26" s="144">
        <v>6.8775</v>
      </c>
      <c r="AS26" s="144">
        <v>55</v>
      </c>
      <c r="AT26" s="144">
        <v>76.45</v>
      </c>
      <c r="AU26" s="144">
        <v>59.64097</v>
      </c>
      <c r="AV26" s="144">
        <v>22</v>
      </c>
      <c r="AW26" s="144">
        <v>32.8</v>
      </c>
      <c r="AX26" s="144">
        <v>24.67261</v>
      </c>
      <c r="AY26" s="144">
        <v>0</v>
      </c>
      <c r="AZ26" s="144">
        <v>0</v>
      </c>
      <c r="BA26" s="144">
        <v>0</v>
      </c>
      <c r="BB26" s="144">
        <v>0</v>
      </c>
      <c r="BC26" s="144">
        <v>0</v>
      </c>
      <c r="BD26" s="144">
        <v>0</v>
      </c>
      <c r="BE26" s="145">
        <f t="shared" si="0"/>
        <v>133</v>
      </c>
      <c r="BF26" s="146"/>
      <c r="BG26" s="147">
        <f t="shared" si="1"/>
        <v>110.62225000000001</v>
      </c>
      <c r="BH26" s="146">
        <f t="shared" si="2"/>
        <v>88</v>
      </c>
      <c r="BI26" s="146"/>
      <c r="BJ26" s="147">
        <f t="shared" si="3"/>
        <v>105.0375</v>
      </c>
    </row>
    <row r="27" spans="1:62" ht="15">
      <c r="A27" s="91"/>
      <c r="B27" s="92" t="s">
        <v>14</v>
      </c>
      <c r="C27" s="93">
        <f>SUM(C14:C26)</f>
        <v>114</v>
      </c>
      <c r="D27" s="93">
        <f aca="true" t="shared" si="4" ref="D27:BJ27">SUM(D14:D26)</f>
        <v>164451.47499999998</v>
      </c>
      <c r="E27" s="93">
        <f t="shared" si="4"/>
        <v>63.652570000000004</v>
      </c>
      <c r="F27" s="93">
        <f t="shared" si="4"/>
        <v>69</v>
      </c>
      <c r="G27" s="93">
        <f t="shared" si="4"/>
        <v>140169.19555555558</v>
      </c>
      <c r="H27" s="93">
        <f t="shared" si="4"/>
        <v>49.426300000000005</v>
      </c>
      <c r="I27" s="93">
        <f t="shared" si="4"/>
        <v>129</v>
      </c>
      <c r="J27" s="93">
        <f t="shared" si="4"/>
        <v>214.713</v>
      </c>
      <c r="K27" s="93">
        <f t="shared" si="4"/>
        <v>69.9352</v>
      </c>
      <c r="L27" s="93">
        <f t="shared" si="4"/>
        <v>371</v>
      </c>
      <c r="M27" s="93">
        <f t="shared" si="4"/>
        <v>2278.2641428571433</v>
      </c>
      <c r="N27" s="93">
        <f t="shared" si="4"/>
        <v>111.74192000000001</v>
      </c>
      <c r="O27" s="93">
        <f t="shared" si="4"/>
        <v>131</v>
      </c>
      <c r="P27" s="93">
        <f t="shared" si="4"/>
        <v>179.91837225806452</v>
      </c>
      <c r="Q27" s="93">
        <f t="shared" si="4"/>
        <v>106.44828999999999</v>
      </c>
      <c r="R27" s="93">
        <f t="shared" si="4"/>
        <v>70</v>
      </c>
      <c r="S27" s="93">
        <f t="shared" si="4"/>
        <v>82.05959923076922</v>
      </c>
      <c r="T27" s="93">
        <f t="shared" si="4"/>
        <v>49.37868</v>
      </c>
      <c r="U27" s="93">
        <f t="shared" si="4"/>
        <v>38</v>
      </c>
      <c r="V27" s="93">
        <f t="shared" si="4"/>
        <v>2344.3312280701753</v>
      </c>
      <c r="W27" s="93">
        <f t="shared" si="4"/>
        <v>20.74716</v>
      </c>
      <c r="X27" s="93">
        <f t="shared" si="4"/>
        <v>12</v>
      </c>
      <c r="Y27" s="93">
        <f t="shared" si="4"/>
        <v>33.68545098039216</v>
      </c>
      <c r="Z27" s="93">
        <f t="shared" si="4"/>
        <v>17.336209999999998</v>
      </c>
      <c r="AA27" s="93">
        <f t="shared" si="4"/>
        <v>22</v>
      </c>
      <c r="AB27" s="93">
        <f t="shared" si="4"/>
        <v>60672.32142857143</v>
      </c>
      <c r="AC27" s="93">
        <f t="shared" si="4"/>
        <v>28.70646</v>
      </c>
      <c r="AD27" s="93">
        <f t="shared" si="4"/>
        <v>19</v>
      </c>
      <c r="AE27" s="93">
        <f t="shared" si="4"/>
        <v>35419.85064935065</v>
      </c>
      <c r="AF27" s="93">
        <f t="shared" si="4"/>
        <v>13.79838</v>
      </c>
      <c r="AG27" s="93">
        <f t="shared" si="4"/>
        <v>97</v>
      </c>
      <c r="AH27" s="93">
        <f t="shared" si="4"/>
        <v>452.9924333333333</v>
      </c>
      <c r="AI27" s="93">
        <f t="shared" si="4"/>
        <v>172.31243999999998</v>
      </c>
      <c r="AJ27" s="93">
        <f t="shared" si="4"/>
        <v>45</v>
      </c>
      <c r="AK27" s="93">
        <f t="shared" si="4"/>
        <v>52.222355</v>
      </c>
      <c r="AL27" s="93">
        <f t="shared" si="4"/>
        <v>56.35037</v>
      </c>
      <c r="AM27" s="93">
        <f t="shared" si="4"/>
        <v>223</v>
      </c>
      <c r="AN27" s="93">
        <f t="shared" si="4"/>
        <v>212.04749541284403</v>
      </c>
      <c r="AO27" s="93">
        <f t="shared" si="4"/>
        <v>307.73130999999995</v>
      </c>
      <c r="AP27" s="93">
        <f t="shared" si="4"/>
        <v>206</v>
      </c>
      <c r="AQ27" s="93">
        <f t="shared" si="4"/>
        <v>103.36114259681094</v>
      </c>
      <c r="AR27" s="93">
        <f t="shared" si="4"/>
        <v>150.14746</v>
      </c>
      <c r="AS27" s="93">
        <f t="shared" si="4"/>
        <v>714</v>
      </c>
      <c r="AT27" s="93">
        <f t="shared" si="4"/>
        <v>914.8693880000001</v>
      </c>
      <c r="AU27" s="93">
        <f t="shared" si="4"/>
        <v>749.68317</v>
      </c>
      <c r="AV27" s="93">
        <f t="shared" si="4"/>
        <v>393</v>
      </c>
      <c r="AW27" s="93">
        <f t="shared" si="4"/>
        <v>373.5463203125</v>
      </c>
      <c r="AX27" s="93">
        <f t="shared" si="4"/>
        <v>339.46415</v>
      </c>
      <c r="AY27" s="93">
        <f t="shared" si="4"/>
        <v>0</v>
      </c>
      <c r="AZ27" s="93">
        <f t="shared" si="4"/>
        <v>0</v>
      </c>
      <c r="BA27" s="93">
        <f t="shared" si="4"/>
        <v>0</v>
      </c>
      <c r="BB27" s="93">
        <f t="shared" si="4"/>
        <v>0</v>
      </c>
      <c r="BC27" s="93">
        <f t="shared" si="4"/>
        <v>0</v>
      </c>
      <c r="BD27" s="93">
        <f t="shared" si="4"/>
        <v>0</v>
      </c>
      <c r="BE27" s="94">
        <f>SUM(BE14:BE26)</f>
        <v>1468</v>
      </c>
      <c r="BF27" s="93">
        <f t="shared" si="4"/>
        <v>0</v>
      </c>
      <c r="BG27" s="93">
        <f t="shared" si="4"/>
        <v>1519.2165999999997</v>
      </c>
      <c r="BH27" s="94">
        <f>SUM(BH14:BH26)</f>
        <v>1185</v>
      </c>
      <c r="BI27" s="93">
        <f t="shared" si="4"/>
        <v>0</v>
      </c>
      <c r="BJ27" s="93">
        <f t="shared" si="4"/>
        <v>787.6434700000001</v>
      </c>
    </row>
    <row r="28" spans="1:60" ht="15">
      <c r="A28" s="35"/>
      <c r="B28" s="36"/>
      <c r="BE28" s="54"/>
      <c r="BH28" s="54"/>
    </row>
    <row r="30" spans="29:32" ht="15">
      <c r="AC30" s="1">
        <f>W27+AC27</f>
        <v>49.45362</v>
      </c>
      <c r="AF30" s="1">
        <f>Z27+AF27</f>
        <v>31.134589999999996</v>
      </c>
    </row>
    <row r="32" spans="57:60" ht="15">
      <c r="BE32" s="54">
        <v>1584</v>
      </c>
      <c r="BH32" s="54">
        <v>1224</v>
      </c>
    </row>
    <row r="33" spans="57:60" ht="15">
      <c r="BE33" s="54">
        <f>BE32-BE27</f>
        <v>116</v>
      </c>
      <c r="BH33" s="54">
        <f>BH32-BH27</f>
        <v>39</v>
      </c>
    </row>
  </sheetData>
  <mergeCells count="91">
    <mergeCell ref="AS9:AX9"/>
    <mergeCell ref="AY9:BD9"/>
    <mergeCell ref="BE9:BJ9"/>
    <mergeCell ref="AM9:AR9"/>
    <mergeCell ref="U2:AL2"/>
    <mergeCell ref="U4:AL4"/>
    <mergeCell ref="U6:AL6"/>
    <mergeCell ref="AM2:BJ2"/>
    <mergeCell ref="AM4:BJ4"/>
    <mergeCell ref="AM6:BJ6"/>
    <mergeCell ref="BE10:BJ10"/>
    <mergeCell ref="BE11:BG11"/>
    <mergeCell ref="BH11:BJ11"/>
    <mergeCell ref="BE12:BF12"/>
    <mergeCell ref="BH12:BI12"/>
    <mergeCell ref="BG12:BG13"/>
    <mergeCell ref="BJ12:BJ13"/>
    <mergeCell ref="AS12:AT12"/>
    <mergeCell ref="AV12:AW12"/>
    <mergeCell ref="AY10:BD10"/>
    <mergeCell ref="AY11:BA11"/>
    <mergeCell ref="BB11:BD11"/>
    <mergeCell ref="AY12:AZ12"/>
    <mergeCell ref="BB12:BC12"/>
    <mergeCell ref="AU12:AU13"/>
    <mergeCell ref="AX12:AX13"/>
    <mergeCell ref="BA12:BA13"/>
    <mergeCell ref="AM10:AR10"/>
    <mergeCell ref="AS10:AX10"/>
    <mergeCell ref="AS11:AU11"/>
    <mergeCell ref="AV11:AX11"/>
    <mergeCell ref="AM11:AO11"/>
    <mergeCell ref="AP11:AR11"/>
    <mergeCell ref="AM12:AN12"/>
    <mergeCell ref="AP12:AQ12"/>
    <mergeCell ref="AO12:AO13"/>
    <mergeCell ref="AR12:AR13"/>
    <mergeCell ref="AG12:AH12"/>
    <mergeCell ref="AJ12:AK12"/>
    <mergeCell ref="AG10:AL10"/>
    <mergeCell ref="E12:E13"/>
    <mergeCell ref="H12:H13"/>
    <mergeCell ref="K12:K13"/>
    <mergeCell ref="N12:N13"/>
    <mergeCell ref="Q12:Q13"/>
    <mergeCell ref="T12:T13"/>
    <mergeCell ref="W12:W13"/>
    <mergeCell ref="AA9:AF9"/>
    <mergeCell ref="AA10:AF10"/>
    <mergeCell ref="AG11:AI11"/>
    <mergeCell ref="AJ11:AL11"/>
    <mergeCell ref="AG9:AL9"/>
    <mergeCell ref="AA11:AC11"/>
    <mergeCell ref="AD11:AF11"/>
    <mergeCell ref="AA12:AB12"/>
    <mergeCell ref="AD12:AE12"/>
    <mergeCell ref="AC12:AC13"/>
    <mergeCell ref="AF12:AF13"/>
    <mergeCell ref="U10:Z10"/>
    <mergeCell ref="I9:N9"/>
    <mergeCell ref="O9:T9"/>
    <mergeCell ref="U9:Z9"/>
    <mergeCell ref="I10:N10"/>
    <mergeCell ref="U12:V12"/>
    <mergeCell ref="X12:Y12"/>
    <mergeCell ref="X11:Z11"/>
    <mergeCell ref="Z12:Z13"/>
    <mergeCell ref="A2:T2"/>
    <mergeCell ref="A4:T4"/>
    <mergeCell ref="A6:T6"/>
    <mergeCell ref="C9:H9"/>
    <mergeCell ref="BD12:BD13"/>
    <mergeCell ref="C12:D12"/>
    <mergeCell ref="C11:E11"/>
    <mergeCell ref="F11:H11"/>
    <mergeCell ref="F12:G12"/>
    <mergeCell ref="I12:J12"/>
    <mergeCell ref="I11:K11"/>
    <mergeCell ref="L11:N11"/>
    <mergeCell ref="L12:M12"/>
    <mergeCell ref="O12:P12"/>
    <mergeCell ref="C10:H10"/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</mergeCells>
  <conditionalFormatting sqref="AY14:BD26">
    <cfRule type="cellIs" priority="1" dxfId="1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NREGS-1</cp:lastModifiedBy>
  <cp:lastPrinted>2007-10-05T08:12:12Z</cp:lastPrinted>
  <dcterms:created xsi:type="dcterms:W3CDTF">2006-05-18T07:00:18Z</dcterms:created>
  <dcterms:modified xsi:type="dcterms:W3CDTF">2007-10-08T09:11:01Z</dcterms:modified>
  <cp:category/>
  <cp:version/>
  <cp:contentType/>
  <cp:contentStatus/>
</cp:coreProperties>
</file>